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3725" activeTab="0"/>
  </bookViews>
  <sheets>
    <sheet name="『投資・消費・浪費のチェックシート』" sheetId="1" r:id="rId1"/>
    <sheet name="種銭ワークシート" sheetId="2" r:id="rId2"/>
  </sheets>
  <definedNames>
    <definedName name="_xlnm.Print_Area" localSheetId="0">'『投資・消費・浪費のチェックシート』'!$A$1:$J$39</definedName>
    <definedName name="_xlnm.Print_Area" localSheetId="1">'種銭ワークシート'!$A$1:$O$45</definedName>
  </definedNames>
  <calcPr fullCalcOnLoad="1"/>
</workbook>
</file>

<file path=xl/comments2.xml><?xml version="1.0" encoding="utf-8"?>
<comments xmlns="http://schemas.openxmlformats.org/spreadsheetml/2006/main">
  <authors>
    <author>sakasita</author>
  </authors>
  <commentList>
    <comment ref="I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5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H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K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M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N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C6" authorId="0">
      <text>
        <r>
          <rPr>
            <b/>
            <sz val="14"/>
            <color indexed="8"/>
            <rFont val="ＭＳ Ｐゴシック"/>
            <family val="3"/>
          </rPr>
          <t>ピンク色のセルに数字を入れると、自動計算されます。</t>
        </r>
      </text>
    </comment>
  </commentList>
</comments>
</file>

<file path=xl/sharedStrings.xml><?xml version="1.0" encoding="utf-8"?>
<sst xmlns="http://schemas.openxmlformats.org/spreadsheetml/2006/main" count="252" uniqueCount="159">
  <si>
    <t>✔</t>
  </si>
  <si>
    <t>固定</t>
  </si>
  <si>
    <t>変動</t>
  </si>
  <si>
    <t>【浪費】</t>
  </si>
  <si>
    <t>お金の使い方
～消費と浪費～</t>
  </si>
  <si>
    <t>⇒</t>
  </si>
  <si>
    <t>（A)-（B)差し引き過不足額</t>
  </si>
  <si>
    <t>過不足額</t>
  </si>
  <si>
    <t>【老後資金の過不足】</t>
  </si>
  <si>
    <t>①今現在の年間貯蓄額</t>
  </si>
  <si>
    <t>⑥家計費月額</t>
  </si>
  <si>
    <t>⑦推定年金収入</t>
  </si>
  <si>
    <t>⑧推定家賃</t>
  </si>
  <si>
    <t>(B)推定必要額</t>
  </si>
  <si>
    <t>＜持ち家あり(予定)の方＞</t>
  </si>
  <si>
    <t>「無駄遣い」の具体例</t>
  </si>
  <si>
    <t>③今後の推定教育費&lt;全て公立で1000万×子供の人数&gt;</t>
  </si>
  <si>
    <t>④増減トータル&lt;＝②-③&gt;</t>
  </si>
  <si>
    <t>3住居費（ローンor家賃)</t>
  </si>
  <si>
    <t>11株や投資信託</t>
  </si>
  <si>
    <t>12生命保険</t>
  </si>
  <si>
    <t>13リボ・キャッシング</t>
  </si>
  <si>
    <t>15マイカー</t>
  </si>
  <si>
    <t>16携帯代</t>
  </si>
  <si>
    <t>17嗜好品・外食</t>
  </si>
  <si>
    <t>18宝くじ等</t>
  </si>
  <si>
    <t>20子供の教育費</t>
  </si>
  <si>
    <t>21買いだめ</t>
  </si>
  <si>
    <t>22バーゲン</t>
  </si>
  <si>
    <t>23コンビニ</t>
  </si>
  <si>
    <t>24使わない持ち物</t>
  </si>
  <si>
    <t>25食料品のロス</t>
  </si>
  <si>
    <t>27お金のかかる趣味</t>
  </si>
  <si>
    <t>＜その他＞</t>
  </si>
  <si>
    <t>水道光熱費</t>
  </si>
  <si>
    <t>&lt;ご参考：平均年金額&gt;　厚生年金20万/月、国民年金6.5万/月</t>
  </si>
  <si>
    <t>&lt;ご参考：推定家計費&gt;ゆとりある生活36万/月、実績値25万/月</t>
  </si>
  <si>
    <t>&lt;計算式&gt;　　（⑥-⑦）×（12ヶ月×30年）</t>
  </si>
  <si>
    <t>②今後の貯蓄見込額　&lt;＝①×（65歳-今の年齢）&gt;</t>
  </si>
  <si>
    <t>⑤現時点での金融資産残高</t>
  </si>
  <si>
    <t>＜老後は借り暮らし予定の方＞</t>
  </si>
  <si>
    <r>
      <t>【ステップ１：作業時間5分】　</t>
    </r>
    <r>
      <rPr>
        <b/>
        <u val="single"/>
        <sz val="16"/>
        <color indexed="8"/>
        <rFont val="ＭＳ Ｐゴシック"/>
        <family val="3"/>
      </rPr>
      <t>現状認識：65歳になった時に、老後資金（95歳まで生きる前提）は足りてるかどうか、事実を認識する。</t>
    </r>
  </si>
  <si>
    <t>※大雑把で構いません</t>
  </si>
  <si>
    <t>(B)年金収入で補えない老後の生活費はいくらか</t>
  </si>
  <si>
    <t>⑨家賃調整額</t>
  </si>
  <si>
    <t>上記の⑥と⑦を埋めたうえで、⑧を埋める</t>
  </si>
  <si>
    <t>&lt;ご参考：賃借では固定資産税や修繕費・管理費が無いので4万調整&gt;</t>
  </si>
  <si>
    <t>(B)推定必要額　＝(⑥-⑦+⑧-⑨)×（12ヶ月×30年）</t>
  </si>
  <si>
    <t>（A)今のままで65歳までにいくら貯まる？</t>
  </si>
  <si>
    <t>（A)65歳時点での金融資産残高＝④+⑤</t>
  </si>
  <si>
    <t>算式：（A)-（B)</t>
  </si>
  <si>
    <t xml:space="preserve">課題シートで、
1.または 2.を選択した
項目を中心に
課題をあぶり出す。
</t>
  </si>
  <si>
    <t>まず、年齢を入力⇒</t>
  </si>
  <si>
    <t>次に、子供の人数⇒</t>
  </si>
  <si>
    <t>(←数式入力済）</t>
  </si>
  <si>
    <t>©お金のソムリエ坂下仁　　無断複製・無断配布を禁止します</t>
  </si>
  <si>
    <r>
      <rPr>
        <b/>
        <u val="double"/>
        <sz val="11"/>
        <color indexed="8"/>
        <rFont val="ＭＳ Ｐゴシック"/>
        <family val="3"/>
      </rPr>
      <t>に入力して下さい。</t>
    </r>
    <r>
      <rPr>
        <b/>
        <sz val="11"/>
        <color indexed="8"/>
        <rFont val="ＭＳ Ｐゴシック"/>
        <family val="3"/>
      </rPr>
      <t>　　【お名前】</t>
    </r>
  </si>
  <si>
    <t>【　　設　　　　　題　　】</t>
  </si>
  <si>
    <t>備忘メモ欄（ご自由にお使い下さい）</t>
  </si>
  <si>
    <t>コペルニクステストの結果を選んでください
http://moneysommelier.com/shindan/</t>
  </si>
  <si>
    <t>1:(隠れ)天動説派</t>
  </si>
  <si>
    <t>2:隠れ地動説</t>
  </si>
  <si>
    <t>3:地動説派</t>
  </si>
  <si>
    <t>住まいは持ち家ですか、賃貸ですか？</t>
  </si>
  <si>
    <t>1:新築で購入</t>
  </si>
  <si>
    <t>2:中古を購入</t>
  </si>
  <si>
    <t>3:賃貸</t>
  </si>
  <si>
    <t>住居費（ローンor家賃)÷世帯収入＝何％？</t>
  </si>
  <si>
    <t>1:30％以上</t>
  </si>
  <si>
    <t>2:30％未満</t>
  </si>
  <si>
    <t>3:20％未満</t>
  </si>
  <si>
    <t>投資用不動産を持っていますか？</t>
  </si>
  <si>
    <t>1:ﾜﾝﾙｰﾑ保有</t>
  </si>
  <si>
    <t>2:いいえ</t>
  </si>
  <si>
    <t>3:1棟物</t>
  </si>
  <si>
    <t>副収入は世帯収入の何割程度ありますか？</t>
  </si>
  <si>
    <t>1:ほとんどない</t>
  </si>
  <si>
    <t>2:5割以下</t>
  </si>
  <si>
    <t>3:5割以上</t>
  </si>
  <si>
    <t>プライベートカンパニーを持っていますか？</t>
  </si>
  <si>
    <t>1:いいえ</t>
  </si>
  <si>
    <t>2:はい</t>
  </si>
  <si>
    <t>3:複数保有</t>
  </si>
  <si>
    <t>配偶者は専業主婦(夫)ですか</t>
  </si>
  <si>
    <t>1:はい</t>
  </si>
  <si>
    <t>2:共働き</t>
  </si>
  <si>
    <t>3:起業家</t>
  </si>
  <si>
    <t>家事全般を夫婦で分担してますか？</t>
  </si>
  <si>
    <t>2:一部</t>
  </si>
  <si>
    <t>3:はい</t>
  </si>
  <si>
    <t>財形などで収入から強制的に貯めてますか？</t>
  </si>
  <si>
    <t>2:20％未満</t>
  </si>
  <si>
    <t>世帯収入1年分以上の金融資産がありますか？</t>
  </si>
  <si>
    <t>3:倍以上ある</t>
  </si>
  <si>
    <t>株や投資信託は金融資産の何％ですか？</t>
  </si>
  <si>
    <t>1:半分以上</t>
  </si>
  <si>
    <t>2:10％以上</t>
  </si>
  <si>
    <t>3:10％以下</t>
  </si>
  <si>
    <t>日本の生命保険に入ってますか？</t>
  </si>
  <si>
    <t>2:掛け捨て</t>
  </si>
  <si>
    <t>3:いいえ</t>
  </si>
  <si>
    <t>リボ払いやカードローン・消費者ローンの有無</t>
  </si>
  <si>
    <t>1:あり</t>
  </si>
  <si>
    <t>2:過去にあり</t>
  </si>
  <si>
    <t>3:なし</t>
  </si>
  <si>
    <t>家計の資産・負債と収支とを把握してますか？</t>
  </si>
  <si>
    <t>2:ある程度</t>
  </si>
  <si>
    <t>マイカーを持っていますか？</t>
  </si>
  <si>
    <t>2:仕事用</t>
  </si>
  <si>
    <t>家族一人あたり携帯代は？</t>
  </si>
  <si>
    <t>1:1万円以上</t>
  </si>
  <si>
    <t>2:5千円以上</t>
  </si>
  <si>
    <t>3:5千円未満</t>
  </si>
  <si>
    <t>スタバ・タバコ・外食等の習慣はありますか？</t>
  </si>
  <si>
    <t>2:たまに</t>
  </si>
  <si>
    <t>宝くじやサッカーくじ、競馬はされますか？</t>
  </si>
  <si>
    <t>質の高いセミナー等、自己啓発をしてますか？</t>
  </si>
  <si>
    <t>子供の習い事に糸目を付けずお金を使ってますか？</t>
  </si>
  <si>
    <t>2:必要な事のみ</t>
  </si>
  <si>
    <t>3:今は無し</t>
  </si>
  <si>
    <t>バーゲン等で買いだめをしていますか？</t>
  </si>
  <si>
    <t>1円でも安いお店を捜して買い物していますか？</t>
  </si>
  <si>
    <t>ファストフードやコンビニをよく使いますか？</t>
  </si>
  <si>
    <t>1年以上使ってない持ち物はありますか？</t>
  </si>
  <si>
    <t>2:少しだけ</t>
  </si>
  <si>
    <t>部屋や収納や冷蔵庫の中は綺麗ですか？</t>
  </si>
  <si>
    <t>オークションやフリマに出品していますか？</t>
  </si>
  <si>
    <t>時間とお金のかかる趣味がありますか？</t>
  </si>
  <si>
    <t>3:むしろ収益源</t>
  </si>
  <si>
    <t>運動など健康的な習慣はありますか？</t>
  </si>
  <si>
    <t>1日あたり何分テレビを見ますか？</t>
  </si>
  <si>
    <t>1:90分以上</t>
  </si>
  <si>
    <t>2:90分未満</t>
  </si>
  <si>
    <t>3:30分以下</t>
  </si>
  <si>
    <t>家族との会話の時間は充分にありますか？</t>
  </si>
  <si>
    <t>夫婦各々の夢や目標を理解し応援してますか？</t>
  </si>
  <si>
    <t>2:少し</t>
  </si>
  <si>
    <t>ミッション（使命）を明確化していますか？</t>
  </si>
  <si>
    <t>2:ぼんやりと</t>
  </si>
  <si>
    <t>ミッション実現のための仲間は居ますか？</t>
  </si>
  <si>
    <t>メンター（人生の助言者）は居ますか？</t>
  </si>
  <si>
    <t>2:多分</t>
  </si>
  <si>
    <t>この番号は、ワークシート２のステップ２の
ムダ使いチェック項目に対応しています。</t>
  </si>
  <si>
    <t>1.の合計数</t>
  </si>
  <si>
    <t>2.の合計数</t>
  </si>
  <si>
    <t>3.の合計数</t>
  </si>
  <si>
    <r>
      <t xml:space="preserve">回答欄(1～3）
</t>
    </r>
    <r>
      <rPr>
        <b/>
        <sz val="12"/>
        <color indexed="10"/>
        <rFont val="ＭＳ Ｐゴシック"/>
        <family val="3"/>
      </rPr>
      <t>半角数字入力</t>
    </r>
  </si>
  <si>
    <t>3:いいえ</t>
  </si>
  <si>
    <t>3:20％以上</t>
  </si>
  <si>
    <t>原因＆対策(強制力や習慣の力を利用する)
⇒とにかく妻を社長にしなさい第１章ご参照</t>
  </si>
  <si>
    <r>
      <rPr>
        <b/>
        <sz val="11"/>
        <color indexed="8"/>
        <rFont val="ＭＳ Ｐゴシック"/>
        <family val="3"/>
      </rPr>
      <t>✔</t>
    </r>
    <r>
      <rPr>
        <b/>
        <sz val="11"/>
        <color indexed="23"/>
        <rFont val="ＭＳ Ｐゴシック"/>
        <family val="3"/>
      </rPr>
      <t>は無駄遣いしている項目</t>
    </r>
  </si>
  <si>
    <t>【判定】</t>
  </si>
  <si>
    <t>©お金のソムリエ坂下仁　　無断複製・無断配布を禁止します</t>
  </si>
  <si>
    <t>算式：（A)-（B)</t>
  </si>
  <si>
    <r>
      <t>『投資・消費・浪費のチェックシート』</t>
    </r>
    <r>
      <rPr>
        <b/>
        <sz val="12"/>
        <color indexed="8"/>
        <rFont val="ＭＳ Ｐゴシック"/>
        <family val="3"/>
      </rPr>
      <t>　　</t>
    </r>
    <r>
      <rPr>
        <b/>
        <u val="double"/>
        <sz val="12"/>
        <color indexed="8"/>
        <rFont val="ＭＳ Ｐゴシック"/>
        <family val="3"/>
      </rPr>
      <t>ピンク色のセル</t>
    </r>
  </si>
  <si>
    <t>※入力後、種銭ワークシートを入力して下さい。</t>
  </si>
  <si>
    <t>坂下仁式　種銭ワークシート</t>
  </si>
  <si>
    <r>
      <t>【ステップ2：作業時間5分】　</t>
    </r>
    <r>
      <rPr>
        <b/>
        <u val="single"/>
        <sz val="16"/>
        <rFont val="ＭＳ Ｐゴシック"/>
        <family val="3"/>
      </rPr>
      <t>『投資・消費・浪費のチェックシート』と上記の老後資金の不足額を参考に我が家の浪費を明確化し、対策を考える。</t>
    </r>
  </si>
  <si>
    <t>&lt;シート1の設問No.に対応&gt;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</si>
</sst>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万円を&quot;"/>
    <numFmt numFmtId="177" formatCode="#,##0&quot;円/月&quot;"/>
    <numFmt numFmtId="178" formatCode="#,##0&quot;円/年の浪費&quot;"/>
    <numFmt numFmtId="179" formatCode="#,##0_ &quot;円&quot;"/>
    <numFmt numFmtId="180" formatCode="#,##0&quot;円/年&quot;"/>
    <numFmt numFmtId="181" formatCode="#,##0&quot;万円&quot;"/>
    <numFmt numFmtId="182" formatCode="#,##0&quot;万円/月&quot;"/>
    <numFmt numFmtId="183" formatCode="#,##0&quot;万円/年&quot;"/>
    <numFmt numFmtId="184" formatCode="#,##0&quot;歳&quot;"/>
    <numFmt numFmtId="185" formatCode="#,##0&quot;人&quot;"/>
    <numFmt numFmtId="186" formatCode="0.00_ "/>
  </numFmts>
  <fonts count="1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u val="single"/>
      <sz val="1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23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4"/>
      <color indexed="23"/>
      <name val="ＭＳ Ｐゴシック"/>
      <family val="3"/>
    </font>
    <font>
      <b/>
      <sz val="20"/>
      <color indexed="23"/>
      <name val="ＭＳ Ｐゴシック"/>
      <family val="3"/>
    </font>
    <font>
      <b/>
      <sz val="12"/>
      <color indexed="23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color indexed="23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u val="single"/>
      <sz val="16"/>
      <color indexed="23"/>
      <name val="ＭＳ Ｐゴシック"/>
      <family val="3"/>
    </font>
    <font>
      <u val="single"/>
      <sz val="12"/>
      <color indexed="23"/>
      <name val="ＭＳ Ｐゴシック"/>
      <family val="3"/>
    </font>
    <font>
      <sz val="12"/>
      <color indexed="23"/>
      <name val="ＭＳ Ｐゴシック"/>
      <family val="3"/>
    </font>
    <font>
      <b/>
      <u val="single"/>
      <sz val="14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56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23"/>
      <name val="ＭＳ Ｐゴシック"/>
      <family val="3"/>
    </font>
    <font>
      <b/>
      <sz val="14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2"/>
      <name val="ＭＳ Ｐ明朝"/>
      <family val="1"/>
    </font>
    <font>
      <b/>
      <u val="single"/>
      <sz val="16"/>
      <color indexed="17"/>
      <name val="ＭＳ Ｐゴシック"/>
      <family val="3"/>
    </font>
    <font>
      <sz val="1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49998000264167786"/>
      <name val="ＭＳ Ｐゴシック"/>
      <family val="3"/>
    </font>
    <font>
      <sz val="14"/>
      <color theme="1" tint="0.49998000264167786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1" tint="0.49998000264167786"/>
      <name val="ＭＳ Ｐゴシック"/>
      <family val="3"/>
    </font>
    <font>
      <b/>
      <sz val="12"/>
      <color theme="1" tint="0.49998000264167786"/>
      <name val="ＭＳ Ｐゴシック"/>
      <family val="3"/>
    </font>
    <font>
      <b/>
      <u val="single"/>
      <sz val="18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 tint="0.49998000264167786"/>
      <name val="ＭＳ Ｐゴシック"/>
      <family val="3"/>
    </font>
    <font>
      <sz val="11"/>
      <color rgb="FF000099"/>
      <name val="ＭＳ Ｐゴシック"/>
      <family val="3"/>
    </font>
    <font>
      <sz val="11"/>
      <color theme="1" tint="0.49998000264167786"/>
      <name val="ＭＳ Ｐ明朝"/>
      <family val="1"/>
    </font>
    <font>
      <sz val="11"/>
      <color theme="0" tint="-0.4999699890613556"/>
      <name val="ＭＳ Ｐゴシック"/>
      <family val="3"/>
    </font>
    <font>
      <b/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u val="single"/>
      <sz val="16"/>
      <color theme="1" tint="0.49998000264167786"/>
      <name val="ＭＳ Ｐゴシック"/>
      <family val="3"/>
    </font>
    <font>
      <u val="single"/>
      <sz val="12"/>
      <color theme="1" tint="0.49998000264167786"/>
      <name val="ＭＳ Ｐゴシック"/>
      <family val="3"/>
    </font>
    <font>
      <sz val="12"/>
      <color theme="1" tint="0.49998000264167786"/>
      <name val="ＭＳ Ｐゴシック"/>
      <family val="3"/>
    </font>
    <font>
      <b/>
      <u val="single"/>
      <sz val="14"/>
      <color theme="1" tint="0.49998000264167786"/>
      <name val="ＭＳ Ｐゴシック"/>
      <family val="3"/>
    </font>
    <font>
      <sz val="9"/>
      <color theme="1" tint="0.49998000264167786"/>
      <name val="ＭＳ Ｐゴシック"/>
      <family val="3"/>
    </font>
    <font>
      <b/>
      <sz val="11"/>
      <color rgb="FF0000FF"/>
      <name val="Calibri"/>
      <family val="3"/>
    </font>
    <font>
      <b/>
      <sz val="12"/>
      <color theme="1"/>
      <name val="Calibri"/>
      <family val="3"/>
    </font>
    <font>
      <b/>
      <sz val="12"/>
      <color rgb="FF0000FF"/>
      <name val="Calibri"/>
      <family val="3"/>
    </font>
    <font>
      <b/>
      <sz val="10"/>
      <color rgb="FFFF0000"/>
      <name val="ＭＳ Ｐゴシック"/>
      <family val="3"/>
    </font>
    <font>
      <sz val="11"/>
      <color rgb="FF002060"/>
      <name val="Calibri"/>
      <family val="3"/>
    </font>
    <font>
      <b/>
      <u val="single"/>
      <sz val="14"/>
      <color theme="10"/>
      <name val="ＭＳ Ｐゴシック"/>
      <family val="3"/>
    </font>
    <font>
      <b/>
      <sz val="11"/>
      <color rgb="FF0000CC"/>
      <name val="ＭＳ Ｐゴシック"/>
      <family val="3"/>
    </font>
    <font>
      <b/>
      <sz val="12"/>
      <color rgb="FFFF0000"/>
      <name val="Calibri"/>
      <family val="3"/>
    </font>
    <font>
      <b/>
      <sz val="18"/>
      <color rgb="FFFF0000"/>
      <name val="Calibri"/>
      <family val="3"/>
    </font>
    <font>
      <sz val="18"/>
      <color theme="1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6"/>
      <color rgb="FF0000CC"/>
      <name val="ＭＳ Ｐ明朝"/>
      <family val="1"/>
    </font>
    <font>
      <b/>
      <u val="single"/>
      <sz val="16"/>
      <color rgb="FF008000"/>
      <name val="ＭＳ Ｐゴシック"/>
      <family val="3"/>
    </font>
    <font>
      <b/>
      <sz val="16"/>
      <color theme="1" tint="0.49998000264167786"/>
      <name val="ＭＳ Ｐゴシック"/>
      <family val="3"/>
    </font>
    <font>
      <b/>
      <sz val="14"/>
      <color theme="1" tint="0.49998000264167786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/>
      <right/>
      <top/>
      <bottom style="mediumDashDotDot"/>
    </border>
    <border>
      <left style="dotted">
        <color theme="1" tint="0.14996999502182007"/>
      </left>
      <right style="dotted">
        <color theme="1" tint="0.14996999502182007"/>
      </right>
      <top style="thin"/>
      <bottom style="dotted"/>
    </border>
    <border>
      <left style="thin"/>
      <right style="medium"/>
      <top style="thin"/>
      <bottom style="dotted"/>
    </border>
    <border>
      <left style="dotted">
        <color theme="1" tint="0.14996999502182007"/>
      </left>
      <right style="dotted">
        <color theme="1" tint="0.14996999502182007"/>
      </right>
      <top style="dotted"/>
      <bottom style="dotted"/>
    </border>
    <border>
      <left style="thin"/>
      <right style="medium"/>
      <top style="dotted"/>
      <bottom style="dotted"/>
    </border>
    <border>
      <left style="dotted">
        <color theme="1" tint="0.14996999502182007"/>
      </left>
      <right style="dotted">
        <color theme="1" tint="0.14996999502182007"/>
      </right>
      <top style="dotted"/>
      <bottom style="double"/>
    </border>
    <border>
      <left style="thin"/>
      <right style="medium"/>
      <top style="dotted"/>
      <bottom style="double"/>
    </border>
    <border>
      <left style="medium"/>
      <right/>
      <top style="double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tted">
        <color theme="1" tint="0.14996999502182007"/>
      </left>
      <right style="dotted">
        <color theme="1" tint="0.14996999502182007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medium"/>
    </border>
    <border>
      <left/>
      <right/>
      <top style="double"/>
      <bottom/>
    </border>
    <border>
      <left/>
      <right style="dotted"/>
      <top style="double"/>
      <bottom/>
    </border>
    <border>
      <left/>
      <right/>
      <top/>
      <bottom style="medium"/>
    </border>
    <border>
      <left/>
      <right style="dotted"/>
      <top/>
      <bottom style="medium"/>
    </border>
    <border>
      <left style="dotted"/>
      <right style="dotted"/>
      <top style="double"/>
      <bottom/>
    </border>
    <border>
      <left style="dotted"/>
      <right style="dotted"/>
      <top/>
      <bottom style="medium"/>
    </border>
    <border>
      <left/>
      <right style="medium"/>
      <top style="double"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62" fillId="0" borderId="0">
      <alignment vertical="center"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81" fillId="33" borderId="0" xfId="0" applyFont="1" applyFill="1" applyBorder="1" applyAlignment="1" applyProtection="1">
      <alignment horizontal="right" vertical="center"/>
      <protection locked="0"/>
    </xf>
    <xf numFmtId="0" fontId="82" fillId="33" borderId="0" xfId="0" applyFont="1" applyFill="1" applyBorder="1" applyAlignment="1" applyProtection="1">
      <alignment horizontal="right" vertical="center"/>
      <protection locked="0"/>
    </xf>
    <xf numFmtId="184" fontId="83" fillId="34" borderId="10" xfId="0" applyNumberFormat="1" applyFont="1" applyFill="1" applyBorder="1" applyAlignment="1" applyProtection="1">
      <alignment horizontal="center" vertical="center"/>
      <protection locked="0"/>
    </xf>
    <xf numFmtId="185" fontId="83" fillId="34" borderId="10" xfId="0" applyNumberFormat="1" applyFont="1" applyFill="1" applyBorder="1" applyAlignment="1" applyProtection="1">
      <alignment horizontal="center" vertical="center"/>
      <protection locked="0"/>
    </xf>
    <xf numFmtId="183" fontId="83" fillId="34" borderId="10" xfId="0" applyNumberFormat="1" applyFont="1" applyFill="1" applyBorder="1" applyAlignment="1" applyProtection="1">
      <alignment horizontal="center" vertical="center"/>
      <protection locked="0"/>
    </xf>
    <xf numFmtId="181" fontId="83" fillId="34" borderId="10" xfId="0" applyNumberFormat="1" applyFont="1" applyFill="1" applyBorder="1" applyAlignment="1" applyProtection="1">
      <alignment horizontal="center" vertical="center"/>
      <protection locked="0"/>
    </xf>
    <xf numFmtId="182" fontId="83" fillId="34" borderId="10" xfId="0" applyNumberFormat="1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 applyProtection="1">
      <alignment horizontal="left" vertical="center"/>
      <protection/>
    </xf>
    <xf numFmtId="0" fontId="81" fillId="33" borderId="0" xfId="0" applyFont="1" applyFill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8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49" fontId="87" fillId="0" borderId="0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left" vertical="center"/>
      <protection/>
    </xf>
    <xf numFmtId="0" fontId="88" fillId="0" borderId="0" xfId="0" applyFont="1" applyFill="1" applyBorder="1" applyAlignment="1" applyProtection="1">
      <alignment horizontal="left" vertical="center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/>
      <protection/>
    </xf>
    <xf numFmtId="0" fontId="81" fillId="33" borderId="0" xfId="0" applyFont="1" applyFill="1" applyBorder="1" applyAlignment="1" applyProtection="1">
      <alignment horizontal="right" vertical="center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81" fillId="0" borderId="0" xfId="0" applyFont="1" applyFill="1" applyAlignment="1" applyProtection="1">
      <alignment vertical="center"/>
      <protection/>
    </xf>
    <xf numFmtId="0" fontId="89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left" vertical="center" indent="1"/>
      <protection/>
    </xf>
    <xf numFmtId="0" fontId="90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 vertical="center" indent="2"/>
      <protection/>
    </xf>
    <xf numFmtId="177" fontId="81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Fill="1" applyAlignment="1" applyProtection="1">
      <alignment horizontal="center" vertical="center"/>
      <protection/>
    </xf>
    <xf numFmtId="0" fontId="91" fillId="0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176" fontId="81" fillId="0" borderId="0" xfId="0" applyNumberFormat="1" applyFont="1" applyFill="1" applyBorder="1" applyAlignment="1" applyProtection="1">
      <alignment horizontal="left" vertical="center" indent="1"/>
      <protection/>
    </xf>
    <xf numFmtId="181" fontId="81" fillId="33" borderId="10" xfId="0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left" vertical="center" indent="2"/>
      <protection/>
    </xf>
    <xf numFmtId="177" fontId="81" fillId="0" borderId="11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Alignment="1" applyProtection="1">
      <alignment horizontal="right" vertical="center"/>
      <protection/>
    </xf>
    <xf numFmtId="181" fontId="94" fillId="33" borderId="10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horizontal="left" vertical="center" indent="3"/>
      <protection/>
    </xf>
    <xf numFmtId="0" fontId="88" fillId="0" borderId="0" xfId="0" applyFont="1" applyFill="1" applyBorder="1" applyAlignment="1" applyProtection="1">
      <alignment horizontal="right" vertical="center"/>
      <protection/>
    </xf>
    <xf numFmtId="0" fontId="95" fillId="0" borderId="0" xfId="0" applyFont="1" applyFill="1" applyBorder="1" applyAlignment="1" applyProtection="1">
      <alignment horizontal="left" vertical="center" indent="2"/>
      <protection/>
    </xf>
    <xf numFmtId="180" fontId="95" fillId="0" borderId="0" xfId="0" applyNumberFormat="1" applyFont="1" applyFill="1" applyBorder="1" applyAlignment="1" applyProtection="1">
      <alignment horizontal="center" vertical="center"/>
      <protection/>
    </xf>
    <xf numFmtId="180" fontId="81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77" fontId="81" fillId="0" borderId="0" xfId="0" applyNumberFormat="1" applyFont="1" applyFill="1" applyBorder="1" applyAlignment="1" applyProtection="1">
      <alignment horizontal="left" vertical="center"/>
      <protection/>
    </xf>
    <xf numFmtId="182" fontId="81" fillId="33" borderId="10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 vertical="center" indent="1"/>
      <protection/>
    </xf>
    <xf numFmtId="0" fontId="92" fillId="0" borderId="0" xfId="0" applyFont="1" applyFill="1" applyBorder="1" applyAlignment="1" applyProtection="1">
      <alignment horizontal="left" vertical="center" indent="2"/>
      <protection/>
    </xf>
    <xf numFmtId="0" fontId="91" fillId="0" borderId="0" xfId="0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left" vertical="center"/>
      <protection/>
    </xf>
    <xf numFmtId="0" fontId="88" fillId="0" borderId="0" xfId="0" applyFont="1" applyFill="1" applyBorder="1" applyAlignment="1" applyProtection="1">
      <alignment horizontal="left" vertical="center" indent="1"/>
      <protection/>
    </xf>
    <xf numFmtId="0" fontId="95" fillId="0" borderId="0" xfId="0" applyFont="1" applyFill="1" applyBorder="1" applyAlignment="1" applyProtection="1">
      <alignment horizontal="left" vertical="center" indent="1"/>
      <protection/>
    </xf>
    <xf numFmtId="0" fontId="88" fillId="0" borderId="0" xfId="0" applyFont="1" applyFill="1" applyBorder="1" applyAlignment="1" applyProtection="1">
      <alignment horizontal="left" vertical="center" indent="2"/>
      <protection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49" fontId="87" fillId="0" borderId="0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6" fillId="33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82" fillId="33" borderId="0" xfId="0" applyFont="1" applyFill="1" applyBorder="1" applyAlignment="1" applyProtection="1">
      <alignment horizontal="right" vertical="center"/>
      <protection/>
    </xf>
    <xf numFmtId="0" fontId="97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Border="1" applyAlignment="1" applyProtection="1">
      <alignment horizontal="center" vertical="center"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98" fillId="33" borderId="0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Border="1" applyAlignment="1" applyProtection="1">
      <alignment horizontal="left" vertical="center"/>
      <protection/>
    </xf>
    <xf numFmtId="179" fontId="99" fillId="33" borderId="0" xfId="0" applyNumberFormat="1" applyFont="1" applyFill="1" applyBorder="1" applyAlignment="1" applyProtection="1">
      <alignment horizontal="center" vertical="center"/>
      <protection/>
    </xf>
    <xf numFmtId="49" fontId="81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49" fontId="10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81" fillId="34" borderId="0" xfId="0" applyFont="1" applyFill="1" applyBorder="1" applyAlignment="1" applyProtection="1">
      <alignment horizontal="center" vertical="center" wrapText="1"/>
      <protection locked="0"/>
    </xf>
    <xf numFmtId="0" fontId="81" fillId="34" borderId="0" xfId="0" applyFont="1" applyFill="1" applyBorder="1" applyAlignment="1" applyProtection="1">
      <alignment vertical="center"/>
      <protection locked="0"/>
    </xf>
    <xf numFmtId="178" fontId="81" fillId="34" borderId="0" xfId="49" applyNumberFormat="1" applyFont="1" applyFill="1" applyBorder="1" applyAlignment="1" applyProtection="1">
      <alignment horizontal="center" vertical="center"/>
      <protection locked="0"/>
    </xf>
    <xf numFmtId="0" fontId="62" fillId="34" borderId="13" xfId="61" applyFill="1" applyBorder="1" applyProtection="1">
      <alignment vertical="center"/>
      <protection locked="0"/>
    </xf>
    <xf numFmtId="0" fontId="62" fillId="0" borderId="14" xfId="61" applyBorder="1" applyProtection="1">
      <alignment vertical="center"/>
      <protection locked="0"/>
    </xf>
    <xf numFmtId="0" fontId="62" fillId="34" borderId="15" xfId="61" applyFill="1" applyBorder="1" applyProtection="1">
      <alignment vertical="center"/>
      <protection locked="0"/>
    </xf>
    <xf numFmtId="0" fontId="62" fillId="0" borderId="16" xfId="61" applyBorder="1" applyProtection="1">
      <alignment vertical="center"/>
      <protection locked="0"/>
    </xf>
    <xf numFmtId="0" fontId="62" fillId="34" borderId="17" xfId="61" applyFill="1" applyBorder="1" applyProtection="1">
      <alignment vertical="center"/>
      <protection locked="0"/>
    </xf>
    <xf numFmtId="0" fontId="62" fillId="0" borderId="18" xfId="61" applyBorder="1" applyProtection="1">
      <alignment vertical="center"/>
      <protection locked="0"/>
    </xf>
    <xf numFmtId="0" fontId="101" fillId="0" borderId="19" xfId="61" applyFont="1" applyFill="1" applyBorder="1" applyProtection="1">
      <alignment vertical="center"/>
      <protection/>
    </xf>
    <xf numFmtId="0" fontId="101" fillId="0" borderId="20" xfId="61" applyFont="1" applyFill="1" applyBorder="1" applyProtection="1">
      <alignment vertical="center"/>
      <protection/>
    </xf>
    <xf numFmtId="0" fontId="63" fillId="0" borderId="0" xfId="61" applyFont="1" applyProtection="1">
      <alignment vertical="center"/>
      <protection hidden="1"/>
    </xf>
    <xf numFmtId="0" fontId="102" fillId="0" borderId="0" xfId="61" applyFont="1" applyProtection="1">
      <alignment vertical="center"/>
      <protection/>
    </xf>
    <xf numFmtId="0" fontId="62" fillId="0" borderId="0" xfId="61" applyProtection="1">
      <alignment vertical="center"/>
      <protection/>
    </xf>
    <xf numFmtId="0" fontId="62" fillId="34" borderId="0" xfId="61" applyFill="1" applyProtection="1">
      <alignment vertical="center"/>
      <protection/>
    </xf>
    <xf numFmtId="0" fontId="75" fillId="0" borderId="0" xfId="61" applyFont="1" applyProtection="1">
      <alignment vertical="center"/>
      <protection/>
    </xf>
    <xf numFmtId="22" fontId="62" fillId="0" borderId="0" xfId="61" applyNumberFormat="1" applyProtection="1">
      <alignment vertical="center"/>
      <protection/>
    </xf>
    <xf numFmtId="0" fontId="102" fillId="35" borderId="21" xfId="61" applyFont="1" applyFill="1" applyBorder="1" applyProtection="1">
      <alignment vertical="center"/>
      <protection/>
    </xf>
    <xf numFmtId="0" fontId="102" fillId="35" borderId="22" xfId="61" applyFont="1" applyFill="1" applyBorder="1" applyProtection="1">
      <alignment vertical="center"/>
      <protection/>
    </xf>
    <xf numFmtId="0" fontId="103" fillId="35" borderId="23" xfId="61" applyFont="1" applyFill="1" applyBorder="1" applyAlignment="1" applyProtection="1">
      <alignment vertical="center" wrapText="1"/>
      <protection/>
    </xf>
    <xf numFmtId="0" fontId="102" fillId="35" borderId="24" xfId="61" applyFont="1" applyFill="1" applyBorder="1" applyProtection="1">
      <alignment vertical="center"/>
      <protection/>
    </xf>
    <xf numFmtId="0" fontId="62" fillId="35" borderId="25" xfId="61" applyFill="1" applyBorder="1" applyProtection="1">
      <alignment vertical="center"/>
      <protection/>
    </xf>
    <xf numFmtId="0" fontId="62" fillId="0" borderId="26" xfId="61" applyBorder="1" applyProtection="1">
      <alignment vertical="center"/>
      <protection/>
    </xf>
    <xf numFmtId="49" fontId="62" fillId="0" borderId="0" xfId="61" applyNumberFormat="1" applyProtection="1">
      <alignment vertical="center"/>
      <protection/>
    </xf>
    <xf numFmtId="0" fontId="62" fillId="35" borderId="27" xfId="61" applyFill="1" applyBorder="1" applyProtection="1">
      <alignment vertical="center"/>
      <protection/>
    </xf>
    <xf numFmtId="0" fontId="62" fillId="35" borderId="28" xfId="61" applyFill="1" applyBorder="1" applyProtection="1">
      <alignment vertical="center"/>
      <protection/>
    </xf>
    <xf numFmtId="0" fontId="62" fillId="0" borderId="28" xfId="61" applyBorder="1" applyProtection="1">
      <alignment vertical="center"/>
      <protection/>
    </xf>
    <xf numFmtId="0" fontId="62" fillId="35" borderId="29" xfId="61" applyFill="1" applyBorder="1" applyProtection="1">
      <alignment vertical="center"/>
      <protection/>
    </xf>
    <xf numFmtId="0" fontId="62" fillId="35" borderId="30" xfId="61" applyFill="1" applyBorder="1" applyProtection="1">
      <alignment vertical="center"/>
      <protection/>
    </xf>
    <xf numFmtId="0" fontId="62" fillId="0" borderId="30" xfId="61" applyBorder="1" applyProtection="1">
      <alignment vertical="center"/>
      <protection/>
    </xf>
    <xf numFmtId="0" fontId="62" fillId="0" borderId="31" xfId="61" applyBorder="1" applyAlignment="1" applyProtection="1">
      <alignment horizontal="left" vertical="center"/>
      <protection/>
    </xf>
    <xf numFmtId="0" fontId="62" fillId="0" borderId="32" xfId="6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/>
    </xf>
    <xf numFmtId="0" fontId="105" fillId="0" borderId="0" xfId="61" applyFont="1" applyProtection="1">
      <alignment vertical="center"/>
      <protection/>
    </xf>
    <xf numFmtId="0" fontId="106" fillId="0" borderId="0" xfId="43" applyFont="1" applyAlignment="1" applyProtection="1">
      <alignment vertical="center"/>
      <protection/>
    </xf>
    <xf numFmtId="0" fontId="63" fillId="0" borderId="0" xfId="61" applyFont="1" applyProtection="1">
      <alignment vertical="center"/>
      <protection/>
    </xf>
    <xf numFmtId="49" fontId="63" fillId="0" borderId="0" xfId="61" applyNumberFormat="1" applyFont="1" applyProtection="1">
      <alignment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 indent="3"/>
      <protection/>
    </xf>
    <xf numFmtId="0" fontId="108" fillId="36" borderId="0" xfId="61" applyFont="1" applyFill="1" applyProtection="1">
      <alignment vertical="center"/>
      <protection/>
    </xf>
    <xf numFmtId="0" fontId="62" fillId="36" borderId="0" xfId="61" applyFill="1" applyProtection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7" fillId="35" borderId="26" xfId="43" applyFill="1" applyBorder="1" applyAlignment="1" applyProtection="1">
      <alignment vertical="center" wrapText="1"/>
      <protection/>
    </xf>
    <xf numFmtId="0" fontId="67" fillId="0" borderId="26" xfId="43" applyBorder="1" applyAlignment="1" applyProtection="1">
      <alignment vertical="center" wrapText="1"/>
      <protection/>
    </xf>
    <xf numFmtId="0" fontId="101" fillId="0" borderId="33" xfId="61" applyFont="1" applyFill="1" applyBorder="1" applyAlignment="1" applyProtection="1">
      <alignment horizontal="left" vertical="center" wrapText="1" indent="1"/>
      <protection/>
    </xf>
    <xf numFmtId="0" fontId="62" fillId="0" borderId="33" xfId="61" applyBorder="1" applyAlignment="1" applyProtection="1">
      <alignment horizontal="left" vertical="center" wrapText="1" indent="1"/>
      <protection/>
    </xf>
    <xf numFmtId="0" fontId="62" fillId="0" borderId="34" xfId="61" applyBorder="1" applyAlignment="1" applyProtection="1">
      <alignment horizontal="left" vertical="center" wrapText="1" indent="1"/>
      <protection/>
    </xf>
    <xf numFmtId="0" fontId="62" fillId="0" borderId="35" xfId="61" applyBorder="1" applyAlignment="1" applyProtection="1">
      <alignment horizontal="left" vertical="center" wrapText="1" indent="1"/>
      <protection/>
    </xf>
    <xf numFmtId="0" fontId="62" fillId="0" borderId="36" xfId="61" applyBorder="1" applyAlignment="1" applyProtection="1">
      <alignment horizontal="left" vertical="center" wrapText="1" indent="1"/>
      <protection/>
    </xf>
    <xf numFmtId="0" fontId="109" fillId="0" borderId="37" xfId="61" applyFont="1" applyFill="1" applyBorder="1" applyAlignment="1" applyProtection="1">
      <alignment horizontal="center" vertical="center"/>
      <protection/>
    </xf>
    <xf numFmtId="0" fontId="110" fillId="0" borderId="38" xfId="61" applyFont="1" applyFill="1" applyBorder="1" applyAlignment="1" applyProtection="1">
      <alignment horizontal="center" vertical="center"/>
      <protection/>
    </xf>
    <xf numFmtId="0" fontId="111" fillId="0" borderId="39" xfId="61" applyFont="1" applyFill="1" applyBorder="1" applyAlignment="1" applyProtection="1">
      <alignment horizontal="left" vertical="center"/>
      <protection/>
    </xf>
    <xf numFmtId="0" fontId="111" fillId="0" borderId="40" xfId="61" applyFont="1" applyBorder="1" applyAlignment="1" applyProtection="1">
      <alignment horizontal="left" vertical="center"/>
      <protection/>
    </xf>
    <xf numFmtId="0" fontId="112" fillId="0" borderId="0" xfId="0" applyFont="1" applyFill="1" applyBorder="1" applyAlignment="1" applyProtection="1">
      <alignment horizontal="center" vertical="center"/>
      <protection/>
    </xf>
    <xf numFmtId="0" fontId="113" fillId="0" borderId="0" xfId="0" applyFont="1" applyFill="1" applyAlignment="1" applyProtection="1">
      <alignment horizontal="center" vertical="center"/>
      <protection/>
    </xf>
    <xf numFmtId="0" fontId="8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14" fillId="33" borderId="0" xfId="0" applyFont="1" applyFill="1" applyBorder="1" applyAlignment="1" applyProtection="1">
      <alignment horizontal="center" vertical="center" wrapText="1"/>
      <protection/>
    </xf>
    <xf numFmtId="0" fontId="114" fillId="33" borderId="0" xfId="0" applyFont="1" applyFill="1" applyBorder="1" applyAlignment="1" applyProtection="1">
      <alignment horizontal="center" vertical="center"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0" fontId="114" fillId="33" borderId="0" xfId="0" applyFont="1" applyFill="1" applyAlignment="1" applyProtection="1">
      <alignment vertical="center" wrapText="1"/>
      <protection/>
    </xf>
    <xf numFmtId="0" fontId="95" fillId="0" borderId="0" xfId="0" applyFont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115" fillId="33" borderId="0" xfId="0" applyFont="1" applyFill="1" applyAlignment="1" applyProtection="1">
      <alignment horizontal="center" vertical="center"/>
      <protection/>
    </xf>
    <xf numFmtId="0" fontId="116" fillId="33" borderId="0" xfId="43" applyFont="1" applyFill="1" applyAlignment="1" applyProtection="1">
      <alignment horizontal="center" vertical="center"/>
      <protection/>
    </xf>
    <xf numFmtId="0" fontId="117" fillId="33" borderId="0" xfId="0" applyFont="1" applyFill="1" applyBorder="1" applyAlignment="1" applyProtection="1">
      <alignment horizontal="center" vertical="center" textRotation="255"/>
      <protection/>
    </xf>
    <xf numFmtId="0" fontId="117" fillId="33" borderId="0" xfId="0" applyFont="1" applyFill="1" applyAlignment="1" applyProtection="1">
      <alignment horizontal="center" vertical="center" textRotation="255"/>
      <protection/>
    </xf>
    <xf numFmtId="0" fontId="0" fillId="0" borderId="0" xfId="0" applyAlignment="1" applyProtection="1">
      <alignment horizontal="center" vertical="center" textRotation="255"/>
      <protection/>
    </xf>
    <xf numFmtId="0" fontId="85" fillId="0" borderId="0" xfId="0" applyFont="1" applyBorder="1" applyAlignment="1" applyProtection="1">
      <alignment horizontal="center" vertical="center" wrapText="1"/>
      <protection/>
    </xf>
    <xf numFmtId="0" fontId="98" fillId="0" borderId="0" xfId="0" applyFont="1" applyBorder="1" applyAlignment="1" applyProtection="1">
      <alignment horizontal="center" vertical="center"/>
      <protection/>
    </xf>
    <xf numFmtId="0" fontId="114" fillId="33" borderId="0" xfId="0" applyFont="1" applyFill="1" applyBorder="1" applyAlignment="1" applyProtection="1">
      <alignment horizontal="left" vertical="center" wrapText="1" indent="2"/>
      <protection/>
    </xf>
    <xf numFmtId="0" fontId="95" fillId="33" borderId="0" xfId="0" applyFont="1" applyFill="1" applyBorder="1" applyAlignment="1" applyProtection="1">
      <alignment horizontal="left" vertical="center" wrapText="1" indent="2"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Border="1" applyAlignment="1" applyProtection="1">
      <alignment horizontal="left" vertical="center" wrapText="1" indent="1"/>
      <protection/>
    </xf>
    <xf numFmtId="0" fontId="81" fillId="0" borderId="0" xfId="0" applyFont="1" applyFill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indent="1"/>
      <protection/>
    </xf>
    <xf numFmtId="0" fontId="85" fillId="33" borderId="0" xfId="0" applyFont="1" applyFill="1" applyAlignment="1" applyProtection="1">
      <alignment wrapText="1"/>
      <protection/>
    </xf>
    <xf numFmtId="0" fontId="118" fillId="33" borderId="0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47625</xdr:rowOff>
    </xdr:from>
    <xdr:to>
      <xdr:col>1</xdr:col>
      <xdr:colOff>114300</xdr:colOff>
      <xdr:row>37</xdr:row>
      <xdr:rowOff>152400</xdr:rowOff>
    </xdr:to>
    <xdr:sp>
      <xdr:nvSpPr>
        <xdr:cNvPr id="1" name="屈折矢印 1"/>
        <xdr:cNvSpPr>
          <a:spLocks/>
        </xdr:cNvSpPr>
      </xdr:nvSpPr>
      <xdr:spPr>
        <a:xfrm rot="5400000">
          <a:off x="123825" y="7677150"/>
          <a:ext cx="266700" cy="285750"/>
        </a:xfrm>
        <a:custGeom>
          <a:pathLst>
            <a:path h="266700" w="285750">
              <a:moveTo>
                <a:pt x="0" y="200025"/>
              </a:moveTo>
              <a:lnTo>
                <a:pt x="185738" y="200025"/>
              </a:lnTo>
              <a:lnTo>
                <a:pt x="185738" y="66675"/>
              </a:lnTo>
              <a:lnTo>
                <a:pt x="152400" y="66675"/>
              </a:lnTo>
              <a:lnTo>
                <a:pt x="219075" y="0"/>
              </a:lnTo>
              <a:lnTo>
                <a:pt x="285750" y="66675"/>
              </a:lnTo>
              <a:lnTo>
                <a:pt x="252413" y="66675"/>
              </a:lnTo>
              <a:lnTo>
                <a:pt x="252413" y="266700"/>
              </a:lnTo>
              <a:lnTo>
                <a:pt x="0" y="2667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31</xdr:row>
      <xdr:rowOff>47625</xdr:rowOff>
    </xdr:from>
    <xdr:to>
      <xdr:col>3</xdr:col>
      <xdr:colOff>85725</xdr:colOff>
      <xdr:row>40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81025" y="6915150"/>
          <a:ext cx="20669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＜キーワード＞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・欲しい　　　　 </a:t>
          </a: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・固定費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・過度　　　　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・付加価値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・怠惰            </a:t>
          </a:r>
          <a:r>
            <a:rPr lang="en-US" cap="none" sz="1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・幻・幻覚・夢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・惰性　　　　　・お買い得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・安い　　　　　・面倒くさい</a:t>
          </a:r>
          <a:r>
            <a:rPr lang="en-US" cap="none" sz="11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7</xdr:col>
      <xdr:colOff>781050</xdr:colOff>
      <xdr:row>23</xdr:row>
      <xdr:rowOff>361950</xdr:rowOff>
    </xdr:to>
    <xdr:sp>
      <xdr:nvSpPr>
        <xdr:cNvPr id="2" name="右矢印 8"/>
        <xdr:cNvSpPr>
          <a:spLocks/>
        </xdr:cNvSpPr>
      </xdr:nvSpPr>
      <xdr:spPr>
        <a:xfrm>
          <a:off x="4962525" y="5067300"/>
          <a:ext cx="762000" cy="247650"/>
        </a:xfrm>
        <a:prstGeom prst="rightArrow">
          <a:avLst>
            <a:gd name="adj" fmla="val 33750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1933575</xdr:colOff>
      <xdr:row>23</xdr:row>
      <xdr:rowOff>76200</xdr:rowOff>
    </xdr:from>
    <xdr:to>
      <xdr:col>11</xdr:col>
      <xdr:colOff>171450</xdr:colOff>
      <xdr:row>23</xdr:row>
      <xdr:rowOff>323850</xdr:rowOff>
    </xdr:to>
    <xdr:sp>
      <xdr:nvSpPr>
        <xdr:cNvPr id="3" name="右矢印 9"/>
        <xdr:cNvSpPr>
          <a:spLocks/>
        </xdr:cNvSpPr>
      </xdr:nvSpPr>
      <xdr:spPr>
        <a:xfrm>
          <a:off x="8153400" y="5029200"/>
          <a:ext cx="1638300" cy="247650"/>
        </a:xfrm>
        <a:prstGeom prst="rightArrow">
          <a:avLst>
            <a:gd name="adj" fmla="val 4243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5</xdr:row>
      <xdr:rowOff>38100</xdr:rowOff>
    </xdr:from>
    <xdr:to>
      <xdr:col>12</xdr:col>
      <xdr:colOff>142875</xdr:colOff>
      <xdr:row>10</xdr:row>
      <xdr:rowOff>38100</xdr:rowOff>
    </xdr:to>
    <xdr:sp>
      <xdr:nvSpPr>
        <xdr:cNvPr id="4" name="右矢印 12"/>
        <xdr:cNvSpPr>
          <a:spLocks/>
        </xdr:cNvSpPr>
      </xdr:nvSpPr>
      <xdr:spPr>
        <a:xfrm>
          <a:off x="9496425" y="1466850"/>
          <a:ext cx="466725" cy="7620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16</xdr:row>
      <xdr:rowOff>57150</xdr:rowOff>
    </xdr:from>
    <xdr:to>
      <xdr:col>12</xdr:col>
      <xdr:colOff>142875</xdr:colOff>
      <xdr:row>20</xdr:row>
      <xdr:rowOff>95250</xdr:rowOff>
    </xdr:to>
    <xdr:sp>
      <xdr:nvSpPr>
        <xdr:cNvPr id="5" name="右矢印 13"/>
        <xdr:cNvSpPr>
          <a:spLocks/>
        </xdr:cNvSpPr>
      </xdr:nvSpPr>
      <xdr:spPr>
        <a:xfrm>
          <a:off x="9544050" y="3381375"/>
          <a:ext cx="419100" cy="904875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sommelier.com/shindan/" TargetMode="External" /><Relationship Id="rId2" Type="http://schemas.openxmlformats.org/officeDocument/2006/relationships/hyperlink" Target="http://amzn.to/2cd6w5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neysommelier.com/tanese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8"/>
  <sheetViews>
    <sheetView tabSelected="1" zoomScale="90" zoomScaleNormal="90" zoomScalePageLayoutView="0" workbookViewId="0" topLeftCell="A1">
      <selection activeCell="I3" sqref="I3"/>
    </sheetView>
  </sheetViews>
  <sheetFormatPr defaultColWidth="9.00390625" defaultRowHeight="13.5"/>
  <cols>
    <col min="1" max="1" width="3.625" style="104" customWidth="1"/>
    <col min="2" max="2" width="5.375" style="104" customWidth="1"/>
    <col min="3" max="3" width="26.375" style="104" customWidth="1"/>
    <col min="4" max="4" width="7.00390625" style="104" customWidth="1"/>
    <col min="5" max="5" width="5.75390625" style="104" customWidth="1"/>
    <col min="6" max="6" width="15.375" style="104" customWidth="1"/>
    <col min="7" max="7" width="14.375" style="104" customWidth="1"/>
    <col min="8" max="8" width="13.75390625" style="104" customWidth="1"/>
    <col min="9" max="9" width="15.75390625" style="104" customWidth="1"/>
    <col min="10" max="10" width="50.625" style="104" customWidth="1"/>
    <col min="11" max="11" width="15.625" style="104" customWidth="1"/>
    <col min="12" max="12" width="14.375" style="104" hidden="1" customWidth="1"/>
    <col min="13" max="13" width="13.125" style="127" hidden="1" customWidth="1"/>
    <col min="14" max="14" width="11.125" style="104" hidden="1" customWidth="1"/>
    <col min="15" max="40" width="9.00390625" style="104" customWidth="1"/>
    <col min="41" max="16384" width="9.00390625" style="104" customWidth="1"/>
  </cols>
  <sheetData>
    <row r="1" spans="1:10" ht="23.25" customHeight="1" thickBot="1">
      <c r="A1" s="103" t="s">
        <v>154</v>
      </c>
      <c r="F1" s="105"/>
      <c r="G1" s="106" t="s">
        <v>56</v>
      </c>
      <c r="I1" s="105"/>
      <c r="J1" s="107">
        <f ca="1">NOW()</f>
        <v>43185.78852094907</v>
      </c>
    </row>
    <row r="2" spans="1:10" ht="33.75" customHeight="1">
      <c r="A2" s="108"/>
      <c r="B2" s="109"/>
      <c r="C2" s="109" t="s">
        <v>57</v>
      </c>
      <c r="D2" s="109"/>
      <c r="E2" s="109"/>
      <c r="F2" s="109"/>
      <c r="G2" s="109"/>
      <c r="H2" s="109"/>
      <c r="I2" s="110" t="s">
        <v>146</v>
      </c>
      <c r="J2" s="111" t="s">
        <v>58</v>
      </c>
    </row>
    <row r="3" spans="1:13" ht="30" customHeight="1">
      <c r="A3" s="112">
        <v>1</v>
      </c>
      <c r="B3" s="136" t="s">
        <v>59</v>
      </c>
      <c r="C3" s="137"/>
      <c r="D3" s="137"/>
      <c r="E3" s="137"/>
      <c r="F3" s="113" t="s">
        <v>60</v>
      </c>
      <c r="G3" s="113" t="s">
        <v>61</v>
      </c>
      <c r="H3" s="113" t="s">
        <v>62</v>
      </c>
      <c r="I3" s="94"/>
      <c r="J3" s="95"/>
      <c r="K3" s="114"/>
      <c r="L3" s="114"/>
      <c r="M3" s="128"/>
    </row>
    <row r="4" spans="1:14" ht="15.75" customHeight="1">
      <c r="A4" s="115">
        <v>2</v>
      </c>
      <c r="B4" s="116" t="s">
        <v>63</v>
      </c>
      <c r="C4" s="116"/>
      <c r="D4" s="116"/>
      <c r="E4" s="116"/>
      <c r="F4" s="117" t="s">
        <v>64</v>
      </c>
      <c r="G4" s="117" t="s">
        <v>65</v>
      </c>
      <c r="H4" s="117" t="s">
        <v>66</v>
      </c>
      <c r="I4" s="96"/>
      <c r="J4" s="97"/>
      <c r="K4" s="114"/>
      <c r="L4" s="114"/>
      <c r="M4" s="128"/>
      <c r="N4" s="114"/>
    </row>
    <row r="5" spans="1:14" ht="15.75" customHeight="1">
      <c r="A5" s="115">
        <v>3</v>
      </c>
      <c r="B5" s="116" t="s">
        <v>67</v>
      </c>
      <c r="C5" s="116"/>
      <c r="D5" s="116"/>
      <c r="E5" s="116"/>
      <c r="F5" s="117" t="s">
        <v>68</v>
      </c>
      <c r="G5" s="117" t="s">
        <v>69</v>
      </c>
      <c r="H5" s="117" t="s">
        <v>70</v>
      </c>
      <c r="I5" s="96"/>
      <c r="J5" s="97"/>
      <c r="K5" s="114"/>
      <c r="L5" s="114"/>
      <c r="M5" s="128"/>
      <c r="N5" s="114"/>
    </row>
    <row r="6" spans="1:14" ht="15.75" customHeight="1">
      <c r="A6" s="115">
        <v>4</v>
      </c>
      <c r="B6" s="116" t="s">
        <v>71</v>
      </c>
      <c r="C6" s="116"/>
      <c r="D6" s="116"/>
      <c r="E6" s="116"/>
      <c r="F6" s="117" t="s">
        <v>72</v>
      </c>
      <c r="G6" s="117" t="s">
        <v>73</v>
      </c>
      <c r="H6" s="117" t="s">
        <v>74</v>
      </c>
      <c r="I6" s="96"/>
      <c r="J6" s="97"/>
      <c r="K6" s="114"/>
      <c r="L6" s="114"/>
      <c r="M6" s="128"/>
      <c r="N6" s="114"/>
    </row>
    <row r="7" spans="1:14" ht="15.75" customHeight="1">
      <c r="A7" s="115">
        <v>5</v>
      </c>
      <c r="B7" s="116" t="s">
        <v>75</v>
      </c>
      <c r="C7" s="116"/>
      <c r="D7" s="116"/>
      <c r="E7" s="116"/>
      <c r="F7" s="117" t="s">
        <v>76</v>
      </c>
      <c r="G7" s="117" t="s">
        <v>77</v>
      </c>
      <c r="H7" s="117" t="s">
        <v>78</v>
      </c>
      <c r="I7" s="96"/>
      <c r="J7" s="97"/>
      <c r="K7" s="114"/>
      <c r="L7" s="114"/>
      <c r="M7" s="128"/>
      <c r="N7" s="114"/>
    </row>
    <row r="8" spans="1:14" ht="15.75" customHeight="1">
      <c r="A8" s="115">
        <v>6</v>
      </c>
      <c r="B8" s="116" t="s">
        <v>79</v>
      </c>
      <c r="C8" s="116"/>
      <c r="D8" s="116"/>
      <c r="E8" s="116"/>
      <c r="F8" s="117" t="s">
        <v>80</v>
      </c>
      <c r="G8" s="117" t="s">
        <v>81</v>
      </c>
      <c r="H8" s="117" t="s">
        <v>82</v>
      </c>
      <c r="I8" s="96"/>
      <c r="J8" s="97"/>
      <c r="K8" s="114"/>
      <c r="L8" s="114"/>
      <c r="M8" s="128"/>
      <c r="N8" s="114"/>
    </row>
    <row r="9" spans="1:14" ht="15.75" customHeight="1">
      <c r="A9" s="115">
        <v>7</v>
      </c>
      <c r="B9" s="116" t="s">
        <v>83</v>
      </c>
      <c r="C9" s="116"/>
      <c r="D9" s="116"/>
      <c r="E9" s="116"/>
      <c r="F9" s="117" t="s">
        <v>84</v>
      </c>
      <c r="G9" s="117" t="s">
        <v>85</v>
      </c>
      <c r="H9" s="117" t="s">
        <v>86</v>
      </c>
      <c r="I9" s="96"/>
      <c r="J9" s="97"/>
      <c r="K9" s="114"/>
      <c r="L9" s="114"/>
      <c r="M9" s="128"/>
      <c r="N9" s="114"/>
    </row>
    <row r="10" spans="1:14" ht="15.75" customHeight="1">
      <c r="A10" s="115">
        <v>8</v>
      </c>
      <c r="B10" s="116" t="s">
        <v>87</v>
      </c>
      <c r="C10" s="116"/>
      <c r="D10" s="116"/>
      <c r="E10" s="116"/>
      <c r="F10" s="117" t="s">
        <v>80</v>
      </c>
      <c r="G10" s="117" t="s">
        <v>88</v>
      </c>
      <c r="H10" s="117" t="s">
        <v>89</v>
      </c>
      <c r="I10" s="96"/>
      <c r="J10" s="97"/>
      <c r="K10" s="114"/>
      <c r="L10" s="114"/>
      <c r="M10" s="128"/>
      <c r="N10" s="114"/>
    </row>
    <row r="11" spans="1:14" ht="15.75" customHeight="1">
      <c r="A11" s="115">
        <v>9</v>
      </c>
      <c r="B11" s="116" t="s">
        <v>90</v>
      </c>
      <c r="C11" s="116"/>
      <c r="D11" s="116"/>
      <c r="E11" s="116"/>
      <c r="F11" s="117" t="s">
        <v>80</v>
      </c>
      <c r="G11" s="117" t="s">
        <v>91</v>
      </c>
      <c r="H11" s="117" t="s">
        <v>148</v>
      </c>
      <c r="I11" s="96"/>
      <c r="J11" s="97"/>
      <c r="K11" s="114"/>
      <c r="L11" s="114"/>
      <c r="M11" s="128"/>
      <c r="N11" s="114"/>
    </row>
    <row r="12" spans="1:14" ht="15.75" customHeight="1">
      <c r="A12" s="115">
        <v>10</v>
      </c>
      <c r="B12" s="116" t="s">
        <v>92</v>
      </c>
      <c r="C12" s="116"/>
      <c r="D12" s="116"/>
      <c r="E12" s="116"/>
      <c r="F12" s="117" t="s">
        <v>80</v>
      </c>
      <c r="G12" s="117" t="s">
        <v>81</v>
      </c>
      <c r="H12" s="117" t="s">
        <v>93</v>
      </c>
      <c r="I12" s="96"/>
      <c r="J12" s="97"/>
      <c r="K12" s="114"/>
      <c r="L12" s="114"/>
      <c r="M12" s="128"/>
      <c r="N12" s="114"/>
    </row>
    <row r="13" spans="1:14" ht="15.75" customHeight="1">
      <c r="A13" s="115">
        <v>11</v>
      </c>
      <c r="B13" s="116" t="s">
        <v>94</v>
      </c>
      <c r="C13" s="116"/>
      <c r="D13" s="116"/>
      <c r="E13" s="116"/>
      <c r="F13" s="117" t="s">
        <v>95</v>
      </c>
      <c r="G13" s="117" t="s">
        <v>96</v>
      </c>
      <c r="H13" s="117" t="s">
        <v>97</v>
      </c>
      <c r="I13" s="96"/>
      <c r="J13" s="97"/>
      <c r="K13" s="114"/>
      <c r="L13" s="114"/>
      <c r="M13" s="128"/>
      <c r="N13" s="114"/>
    </row>
    <row r="14" spans="1:14" ht="15.75" customHeight="1">
      <c r="A14" s="115">
        <v>12</v>
      </c>
      <c r="B14" s="116" t="s">
        <v>98</v>
      </c>
      <c r="C14" s="116"/>
      <c r="D14" s="116"/>
      <c r="E14" s="116"/>
      <c r="F14" s="117" t="s">
        <v>84</v>
      </c>
      <c r="G14" s="117" t="s">
        <v>99</v>
      </c>
      <c r="H14" s="117" t="s">
        <v>100</v>
      </c>
      <c r="I14" s="96"/>
      <c r="J14" s="97"/>
      <c r="K14" s="114"/>
      <c r="L14" s="114"/>
      <c r="M14" s="128"/>
      <c r="N14" s="114"/>
    </row>
    <row r="15" spans="1:14" ht="15.75" customHeight="1">
      <c r="A15" s="115">
        <v>13</v>
      </c>
      <c r="B15" s="116" t="s">
        <v>101</v>
      </c>
      <c r="C15" s="116"/>
      <c r="D15" s="116"/>
      <c r="E15" s="116"/>
      <c r="F15" s="117" t="s">
        <v>102</v>
      </c>
      <c r="G15" s="117" t="s">
        <v>103</v>
      </c>
      <c r="H15" s="117" t="s">
        <v>104</v>
      </c>
      <c r="I15" s="96"/>
      <c r="J15" s="97"/>
      <c r="K15" s="114"/>
      <c r="L15" s="114"/>
      <c r="M15" s="128"/>
      <c r="N15" s="114"/>
    </row>
    <row r="16" spans="1:14" ht="15.75" customHeight="1">
      <c r="A16" s="115">
        <v>14</v>
      </c>
      <c r="B16" s="116" t="s">
        <v>105</v>
      </c>
      <c r="C16" s="116"/>
      <c r="D16" s="116"/>
      <c r="E16" s="116"/>
      <c r="F16" s="117" t="s">
        <v>80</v>
      </c>
      <c r="G16" s="117" t="s">
        <v>106</v>
      </c>
      <c r="H16" s="117" t="s">
        <v>89</v>
      </c>
      <c r="I16" s="96"/>
      <c r="J16" s="97"/>
      <c r="K16" s="114"/>
      <c r="L16" s="114"/>
      <c r="M16" s="128"/>
      <c r="N16" s="114"/>
    </row>
    <row r="17" spans="1:14" ht="15.75" customHeight="1">
      <c r="A17" s="115">
        <v>15</v>
      </c>
      <c r="B17" s="116" t="s">
        <v>107</v>
      </c>
      <c r="C17" s="116"/>
      <c r="D17" s="116"/>
      <c r="E17" s="116"/>
      <c r="F17" s="117" t="s">
        <v>84</v>
      </c>
      <c r="G17" s="117" t="s">
        <v>108</v>
      </c>
      <c r="H17" s="117" t="s">
        <v>147</v>
      </c>
      <c r="I17" s="96"/>
      <c r="J17" s="97"/>
      <c r="K17" s="114"/>
      <c r="L17" s="114"/>
      <c r="M17" s="128"/>
      <c r="N17" s="114"/>
    </row>
    <row r="18" spans="1:14" ht="15.75" customHeight="1">
      <c r="A18" s="115">
        <v>16</v>
      </c>
      <c r="B18" s="116" t="s">
        <v>109</v>
      </c>
      <c r="C18" s="116"/>
      <c r="D18" s="116"/>
      <c r="E18" s="116"/>
      <c r="F18" s="117" t="s">
        <v>110</v>
      </c>
      <c r="G18" s="117" t="s">
        <v>111</v>
      </c>
      <c r="H18" s="117" t="s">
        <v>112</v>
      </c>
      <c r="I18" s="96"/>
      <c r="J18" s="97"/>
      <c r="K18" s="114"/>
      <c r="L18" s="114"/>
      <c r="M18" s="128"/>
      <c r="N18" s="114"/>
    </row>
    <row r="19" spans="1:14" ht="15.75" customHeight="1">
      <c r="A19" s="115">
        <v>17</v>
      </c>
      <c r="B19" s="116" t="s">
        <v>113</v>
      </c>
      <c r="C19" s="116"/>
      <c r="D19" s="116"/>
      <c r="E19" s="116"/>
      <c r="F19" s="117" t="s">
        <v>84</v>
      </c>
      <c r="G19" s="117" t="s">
        <v>114</v>
      </c>
      <c r="H19" s="117" t="s">
        <v>100</v>
      </c>
      <c r="I19" s="96"/>
      <c r="J19" s="97"/>
      <c r="K19" s="114"/>
      <c r="L19" s="114"/>
      <c r="M19" s="128"/>
      <c r="N19" s="114"/>
    </row>
    <row r="20" spans="1:14" ht="15.75" customHeight="1">
      <c r="A20" s="115">
        <v>18</v>
      </c>
      <c r="B20" s="116" t="s">
        <v>115</v>
      </c>
      <c r="C20" s="116"/>
      <c r="D20" s="116"/>
      <c r="E20" s="116"/>
      <c r="F20" s="117" t="s">
        <v>84</v>
      </c>
      <c r="G20" s="117" t="s">
        <v>114</v>
      </c>
      <c r="H20" s="117" t="s">
        <v>100</v>
      </c>
      <c r="I20" s="96"/>
      <c r="J20" s="97"/>
      <c r="K20" s="114"/>
      <c r="L20" s="114"/>
      <c r="M20" s="128"/>
      <c r="N20" s="114"/>
    </row>
    <row r="21" spans="1:14" ht="15.75" customHeight="1">
      <c r="A21" s="115">
        <v>19</v>
      </c>
      <c r="B21" s="116" t="s">
        <v>116</v>
      </c>
      <c r="C21" s="116"/>
      <c r="D21" s="116"/>
      <c r="E21" s="116"/>
      <c r="F21" s="117" t="s">
        <v>80</v>
      </c>
      <c r="G21" s="117" t="s">
        <v>114</v>
      </c>
      <c r="H21" s="117" t="s">
        <v>89</v>
      </c>
      <c r="I21" s="96"/>
      <c r="J21" s="97"/>
      <c r="K21" s="114"/>
      <c r="L21" s="114"/>
      <c r="M21" s="128"/>
      <c r="N21" s="114"/>
    </row>
    <row r="22" spans="1:14" ht="15.75" customHeight="1">
      <c r="A22" s="115">
        <v>20</v>
      </c>
      <c r="B22" s="116" t="s">
        <v>117</v>
      </c>
      <c r="C22" s="116"/>
      <c r="D22" s="116"/>
      <c r="E22" s="116"/>
      <c r="F22" s="117" t="s">
        <v>84</v>
      </c>
      <c r="G22" s="117" t="s">
        <v>118</v>
      </c>
      <c r="H22" s="117" t="s">
        <v>119</v>
      </c>
      <c r="I22" s="96"/>
      <c r="J22" s="97"/>
      <c r="K22" s="114"/>
      <c r="L22" s="114"/>
      <c r="M22" s="128"/>
      <c r="N22" s="114"/>
    </row>
    <row r="23" spans="1:14" ht="15.75" customHeight="1">
      <c r="A23" s="115">
        <v>21</v>
      </c>
      <c r="B23" s="116" t="s">
        <v>120</v>
      </c>
      <c r="C23" s="116"/>
      <c r="D23" s="116"/>
      <c r="E23" s="116"/>
      <c r="F23" s="117" t="s">
        <v>84</v>
      </c>
      <c r="G23" s="117" t="s">
        <v>114</v>
      </c>
      <c r="H23" s="117" t="s">
        <v>100</v>
      </c>
      <c r="I23" s="96"/>
      <c r="J23" s="97"/>
      <c r="K23" s="114"/>
      <c r="L23" s="114"/>
      <c r="M23" s="128"/>
      <c r="N23" s="114"/>
    </row>
    <row r="24" spans="1:14" ht="15.75" customHeight="1">
      <c r="A24" s="115">
        <v>22</v>
      </c>
      <c r="B24" s="116" t="s">
        <v>121</v>
      </c>
      <c r="C24" s="116"/>
      <c r="D24" s="116"/>
      <c r="E24" s="116"/>
      <c r="F24" s="117" t="s">
        <v>84</v>
      </c>
      <c r="G24" s="117" t="s">
        <v>114</v>
      </c>
      <c r="H24" s="117" t="s">
        <v>100</v>
      </c>
      <c r="I24" s="96"/>
      <c r="J24" s="97"/>
      <c r="K24" s="114"/>
      <c r="L24" s="114"/>
      <c r="M24" s="128"/>
      <c r="N24" s="114"/>
    </row>
    <row r="25" spans="1:14" ht="15.75" customHeight="1">
      <c r="A25" s="115">
        <v>23</v>
      </c>
      <c r="B25" s="116" t="s">
        <v>122</v>
      </c>
      <c r="C25" s="116"/>
      <c r="D25" s="116"/>
      <c r="E25" s="116"/>
      <c r="F25" s="117" t="s">
        <v>84</v>
      </c>
      <c r="G25" s="117" t="s">
        <v>114</v>
      </c>
      <c r="H25" s="117" t="s">
        <v>100</v>
      </c>
      <c r="I25" s="96"/>
      <c r="J25" s="97"/>
      <c r="K25" s="114"/>
      <c r="L25" s="114"/>
      <c r="M25" s="128"/>
      <c r="N25" s="114"/>
    </row>
    <row r="26" spans="1:14" ht="15.75" customHeight="1">
      <c r="A26" s="115">
        <v>24</v>
      </c>
      <c r="B26" s="116" t="s">
        <v>123</v>
      </c>
      <c r="C26" s="116"/>
      <c r="D26" s="116"/>
      <c r="E26" s="116"/>
      <c r="F26" s="117" t="s">
        <v>84</v>
      </c>
      <c r="G26" s="117" t="s">
        <v>124</v>
      </c>
      <c r="H26" s="117" t="s">
        <v>100</v>
      </c>
      <c r="I26" s="96"/>
      <c r="J26" s="97"/>
      <c r="K26" s="114"/>
      <c r="L26" s="114"/>
      <c r="M26" s="128"/>
      <c r="N26" s="114"/>
    </row>
    <row r="27" spans="1:14" ht="15.75" customHeight="1">
      <c r="A27" s="115">
        <v>25</v>
      </c>
      <c r="B27" s="116" t="s">
        <v>125</v>
      </c>
      <c r="C27" s="116"/>
      <c r="D27" s="116"/>
      <c r="E27" s="116"/>
      <c r="F27" s="117" t="s">
        <v>80</v>
      </c>
      <c r="G27" s="117" t="s">
        <v>106</v>
      </c>
      <c r="H27" s="117" t="s">
        <v>89</v>
      </c>
      <c r="I27" s="96"/>
      <c r="J27" s="97"/>
      <c r="K27" s="114"/>
      <c r="L27" s="114"/>
      <c r="M27" s="128"/>
      <c r="N27" s="114"/>
    </row>
    <row r="28" spans="1:14" ht="15.75" customHeight="1">
      <c r="A28" s="115">
        <v>26</v>
      </c>
      <c r="B28" s="116" t="s">
        <v>126</v>
      </c>
      <c r="C28" s="116"/>
      <c r="D28" s="116"/>
      <c r="E28" s="116"/>
      <c r="F28" s="117" t="s">
        <v>80</v>
      </c>
      <c r="G28" s="117" t="s">
        <v>114</v>
      </c>
      <c r="H28" s="117" t="s">
        <v>89</v>
      </c>
      <c r="I28" s="96"/>
      <c r="J28" s="97"/>
      <c r="K28" s="114"/>
      <c r="L28" s="114"/>
      <c r="M28" s="128"/>
      <c r="N28" s="114"/>
    </row>
    <row r="29" spans="1:14" ht="15.75" customHeight="1">
      <c r="A29" s="115">
        <v>27</v>
      </c>
      <c r="B29" s="116" t="s">
        <v>127</v>
      </c>
      <c r="C29" s="116"/>
      <c r="D29" s="116"/>
      <c r="E29" s="116"/>
      <c r="F29" s="117" t="s">
        <v>84</v>
      </c>
      <c r="G29" s="117" t="s">
        <v>73</v>
      </c>
      <c r="H29" s="117" t="s">
        <v>128</v>
      </c>
      <c r="I29" s="96"/>
      <c r="J29" s="97"/>
      <c r="K29" s="114"/>
      <c r="L29" s="114"/>
      <c r="M29" s="128"/>
      <c r="N29" s="114"/>
    </row>
    <row r="30" spans="1:14" ht="15.75" customHeight="1">
      <c r="A30" s="115">
        <v>28</v>
      </c>
      <c r="B30" s="116" t="s">
        <v>129</v>
      </c>
      <c r="C30" s="116"/>
      <c r="D30" s="116"/>
      <c r="E30" s="116"/>
      <c r="F30" s="117" t="s">
        <v>80</v>
      </c>
      <c r="G30" s="117" t="s">
        <v>114</v>
      </c>
      <c r="H30" s="117" t="s">
        <v>89</v>
      </c>
      <c r="I30" s="96"/>
      <c r="J30" s="97"/>
      <c r="K30" s="114"/>
      <c r="L30" s="114"/>
      <c r="M30" s="128"/>
      <c r="N30" s="114"/>
    </row>
    <row r="31" spans="1:14" ht="15.75" customHeight="1">
      <c r="A31" s="115">
        <v>29</v>
      </c>
      <c r="B31" s="116" t="s">
        <v>130</v>
      </c>
      <c r="C31" s="116"/>
      <c r="D31" s="116"/>
      <c r="E31" s="116"/>
      <c r="F31" s="117" t="s">
        <v>131</v>
      </c>
      <c r="G31" s="117" t="s">
        <v>132</v>
      </c>
      <c r="H31" s="117" t="s">
        <v>133</v>
      </c>
      <c r="I31" s="96"/>
      <c r="J31" s="97"/>
      <c r="K31" s="114"/>
      <c r="L31" s="114"/>
      <c r="M31" s="128"/>
      <c r="N31" s="114"/>
    </row>
    <row r="32" spans="1:14" ht="15.75" customHeight="1">
      <c r="A32" s="115">
        <v>30</v>
      </c>
      <c r="B32" s="116" t="s">
        <v>134</v>
      </c>
      <c r="C32" s="116"/>
      <c r="D32" s="116"/>
      <c r="E32" s="116"/>
      <c r="F32" s="117" t="s">
        <v>80</v>
      </c>
      <c r="G32" s="117" t="s">
        <v>114</v>
      </c>
      <c r="H32" s="117" t="s">
        <v>89</v>
      </c>
      <c r="I32" s="96"/>
      <c r="J32" s="97"/>
      <c r="K32" s="114"/>
      <c r="L32" s="114"/>
      <c r="M32" s="128"/>
      <c r="N32" s="114"/>
    </row>
    <row r="33" spans="1:14" ht="15.75" customHeight="1">
      <c r="A33" s="115">
        <v>31</v>
      </c>
      <c r="B33" s="116" t="s">
        <v>135</v>
      </c>
      <c r="C33" s="116"/>
      <c r="D33" s="116"/>
      <c r="E33" s="116"/>
      <c r="F33" s="117" t="s">
        <v>80</v>
      </c>
      <c r="G33" s="117" t="s">
        <v>136</v>
      </c>
      <c r="H33" s="117" t="s">
        <v>89</v>
      </c>
      <c r="I33" s="96"/>
      <c r="J33" s="97"/>
      <c r="K33" s="114"/>
      <c r="L33" s="114"/>
      <c r="M33" s="128"/>
      <c r="N33" s="114"/>
    </row>
    <row r="34" spans="1:14" ht="13.5">
      <c r="A34" s="115">
        <v>32</v>
      </c>
      <c r="B34" s="116" t="s">
        <v>137</v>
      </c>
      <c r="C34" s="116"/>
      <c r="D34" s="116"/>
      <c r="E34" s="116"/>
      <c r="F34" s="117" t="s">
        <v>80</v>
      </c>
      <c r="G34" s="117" t="s">
        <v>138</v>
      </c>
      <c r="H34" s="117" t="s">
        <v>89</v>
      </c>
      <c r="I34" s="96"/>
      <c r="J34" s="97"/>
      <c r="K34" s="114"/>
      <c r="L34" s="114"/>
      <c r="M34" s="128"/>
      <c r="N34" s="114"/>
    </row>
    <row r="35" spans="1:14" ht="13.5">
      <c r="A35" s="115">
        <v>33</v>
      </c>
      <c r="B35" s="116" t="s">
        <v>139</v>
      </c>
      <c r="C35" s="116"/>
      <c r="D35" s="116"/>
      <c r="E35" s="116"/>
      <c r="F35" s="117" t="s">
        <v>80</v>
      </c>
      <c r="G35" s="117" t="s">
        <v>136</v>
      </c>
      <c r="H35" s="117" t="s">
        <v>89</v>
      </c>
      <c r="I35" s="96"/>
      <c r="J35" s="97"/>
      <c r="K35" s="114"/>
      <c r="L35" s="114"/>
      <c r="M35" s="128"/>
      <c r="N35" s="114"/>
    </row>
    <row r="36" spans="1:14" ht="14.25" thickBot="1">
      <c r="A36" s="118">
        <v>34</v>
      </c>
      <c r="B36" s="119" t="s">
        <v>140</v>
      </c>
      <c r="C36" s="119"/>
      <c r="D36" s="119"/>
      <c r="E36" s="119"/>
      <c r="F36" s="120" t="s">
        <v>80</v>
      </c>
      <c r="G36" s="120" t="s">
        <v>141</v>
      </c>
      <c r="H36" s="120" t="s">
        <v>89</v>
      </c>
      <c r="I36" s="98"/>
      <c r="J36" s="99"/>
      <c r="K36" s="114"/>
      <c r="L36" s="114"/>
      <c r="M36" s="128"/>
      <c r="N36" s="114"/>
    </row>
    <row r="37" spans="1:10" ht="14.25" thickTop="1">
      <c r="A37" s="100"/>
      <c r="B37" s="138" t="s">
        <v>142</v>
      </c>
      <c r="C37" s="139"/>
      <c r="D37" s="139"/>
      <c r="E37" s="140"/>
      <c r="F37" s="121" t="s">
        <v>143</v>
      </c>
      <c r="G37" s="121" t="s">
        <v>144</v>
      </c>
      <c r="H37" s="121" t="s">
        <v>145</v>
      </c>
      <c r="I37" s="143" t="s">
        <v>151</v>
      </c>
      <c r="J37" s="145" t="str">
        <f>IF(M78&gt;0,"いまのところ安泰です","将来が不安です⇒下記の本をご一読下さい")</f>
        <v>いまのところ安泰です</v>
      </c>
    </row>
    <row r="38" spans="1:10" ht="14.25" thickBot="1">
      <c r="A38" s="101"/>
      <c r="B38" s="141"/>
      <c r="C38" s="141"/>
      <c r="D38" s="141"/>
      <c r="E38" s="142"/>
      <c r="F38" s="122">
        <f>COUNTIF(I3:I36,1)</f>
        <v>0</v>
      </c>
      <c r="G38" s="122">
        <f>COUNTIF(I3:I36,2)</f>
        <v>0</v>
      </c>
      <c r="H38" s="122">
        <f>COUNTIF(I3:I36,3)</f>
        <v>0</v>
      </c>
      <c r="I38" s="144"/>
      <c r="J38" s="146"/>
    </row>
    <row r="39" spans="1:10" ht="28.5" customHeight="1">
      <c r="A39" s="131" t="s">
        <v>155</v>
      </c>
      <c r="B39" s="132"/>
      <c r="C39" s="132"/>
      <c r="D39" s="132"/>
      <c r="F39" s="125" t="s">
        <v>152</v>
      </c>
      <c r="J39" s="126" t="str">
        <f>IF(M78&gt;0," ","とにかく妻を社長にしなさい（ｸﾘｯｸして下さい）")</f>
        <v> </v>
      </c>
    </row>
    <row r="77" ht="13.5">
      <c r="M77" s="102" t="str">
        <f>IF((F38+G38*0.066)&gt;=10,"1","2")</f>
        <v>2</v>
      </c>
    </row>
    <row r="78" ht="13.5">
      <c r="M78" s="102">
        <f>M77-1</f>
        <v>1</v>
      </c>
    </row>
  </sheetData>
  <sheetProtection password="CC48" sheet="1" objects="1" scenarios="1"/>
  <mergeCells count="4">
    <mergeCell ref="B3:E3"/>
    <mergeCell ref="B37:E38"/>
    <mergeCell ref="I37:I38"/>
    <mergeCell ref="J37:J38"/>
  </mergeCells>
  <hyperlinks>
    <hyperlink ref="B3:E3" r:id="rId1" display="http://moneysommelier.com/shindan/"/>
    <hyperlink ref="J39" r:id="rId2" display="http://amzn.to/2cd6w58"/>
  </hyperlinks>
  <printOptions/>
  <pageMargins left="0.11811023622047245" right="0.11811023622047245" top="0.15748031496062992" bottom="0.15748031496062992" header="0.31496062992125984" footer="0.31496062992125984"/>
  <pageSetup fitToHeight="1" fitToWidth="1" orientation="landscape" paperSize="9" scale="9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104"/>
  <sheetViews>
    <sheetView showGridLines="0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00390625" defaultRowHeight="13.5"/>
  <cols>
    <col min="1" max="1" width="5.625" style="13" customWidth="1"/>
    <col min="2" max="2" width="4.25390625" style="13" customWidth="1"/>
    <col min="3" max="3" width="23.75390625" style="13" customWidth="1"/>
    <col min="4" max="4" width="2.625" style="13" customWidth="1"/>
    <col min="5" max="5" width="3.25390625" style="13" customWidth="1"/>
    <col min="6" max="6" width="22.75390625" style="13" customWidth="1"/>
    <col min="7" max="7" width="2.625" style="13" customWidth="1"/>
    <col min="8" max="8" width="16.75390625" style="13" customWidth="1"/>
    <col min="9" max="9" width="26.375" style="13" customWidth="1"/>
    <col min="10" max="10" width="8.875" style="13" customWidth="1"/>
    <col min="11" max="11" width="9.375" style="13" customWidth="1"/>
    <col min="12" max="12" width="2.625" style="13" customWidth="1"/>
    <col min="13" max="13" width="20.125" style="13" customWidth="1"/>
    <col min="14" max="14" width="24.25390625" style="13" customWidth="1"/>
    <col min="15" max="15" width="3.75390625" style="13" customWidth="1"/>
    <col min="16" max="16384" width="9.00390625" style="13" customWidth="1"/>
  </cols>
  <sheetData>
    <row r="1" spans="1:15" ht="31.5" customHeight="1">
      <c r="A1" s="8" t="s">
        <v>156</v>
      </c>
      <c r="B1" s="9"/>
      <c r="C1" s="9"/>
      <c r="D1" s="10"/>
      <c r="E1" s="11"/>
      <c r="F1" s="11"/>
      <c r="G1" s="147" t="s">
        <v>52</v>
      </c>
      <c r="H1" s="148"/>
      <c r="I1" s="3">
        <v>40</v>
      </c>
      <c r="J1" s="147" t="s">
        <v>53</v>
      </c>
      <c r="K1" s="159"/>
      <c r="L1" s="159"/>
      <c r="M1" s="4">
        <v>1</v>
      </c>
      <c r="N1" s="12">
        <f>'『投資・消費・浪費のチェックシート』'!I1</f>
        <v>0</v>
      </c>
      <c r="O1" s="12"/>
    </row>
    <row r="2" spans="1:15" s="16" customFormat="1" ht="30" customHeight="1">
      <c r="A2" s="14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21" customFormat="1" ht="21" customHeight="1">
      <c r="A3" s="17"/>
      <c r="B3" s="155" t="s">
        <v>48</v>
      </c>
      <c r="C3" s="155"/>
      <c r="D3" s="156"/>
      <c r="E3" s="156"/>
      <c r="F3" s="156"/>
      <c r="G3" s="18"/>
      <c r="H3" s="167" t="s">
        <v>43</v>
      </c>
      <c r="I3" s="168"/>
      <c r="J3" s="168"/>
      <c r="K3" s="168"/>
      <c r="L3" s="19"/>
      <c r="M3" s="151" t="s">
        <v>6</v>
      </c>
      <c r="N3" s="152"/>
      <c r="O3" s="20"/>
    </row>
    <row r="4" spans="1:254" s="20" customFormat="1" ht="15" customHeight="1">
      <c r="A4" s="174" t="s">
        <v>8</v>
      </c>
      <c r="B4" s="22"/>
      <c r="C4" s="23" t="s">
        <v>42</v>
      </c>
      <c r="D4" s="24"/>
      <c r="E4" s="24"/>
      <c r="F4" s="25"/>
      <c r="G4" s="26"/>
      <c r="H4" s="129" t="s">
        <v>14</v>
      </c>
      <c r="I4" s="27"/>
      <c r="J4" s="27"/>
      <c r="K4" s="27"/>
      <c r="L4" s="28"/>
      <c r="O4" s="29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20" customFormat="1" ht="15" customHeight="1">
      <c r="A5" s="174"/>
      <c r="B5" s="22"/>
      <c r="C5" s="31" t="s">
        <v>9</v>
      </c>
      <c r="D5" s="32"/>
      <c r="E5" s="13"/>
      <c r="F5" s="13"/>
      <c r="G5" s="26"/>
      <c r="H5" s="33" t="s">
        <v>10</v>
      </c>
      <c r="I5" s="7">
        <v>36</v>
      </c>
      <c r="J5" s="34"/>
      <c r="K5" s="27"/>
      <c r="L5" s="28"/>
      <c r="M5" s="130" t="s">
        <v>14</v>
      </c>
      <c r="N5" s="38"/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15" ht="15" customHeight="1">
      <c r="A6" s="175"/>
      <c r="B6" s="22"/>
      <c r="C6" s="5">
        <v>200</v>
      </c>
      <c r="D6" s="32"/>
      <c r="G6" s="26"/>
      <c r="H6" s="35" t="s">
        <v>36</v>
      </c>
      <c r="J6" s="36"/>
      <c r="K6" s="37"/>
      <c r="L6" s="28"/>
      <c r="O6" s="39"/>
    </row>
    <row r="7" spans="1:15" ht="7.5" customHeight="1">
      <c r="A7" s="175"/>
      <c r="B7" s="22"/>
      <c r="C7" s="31"/>
      <c r="D7" s="32"/>
      <c r="E7" s="40"/>
      <c r="F7" s="41"/>
      <c r="G7" s="26"/>
      <c r="H7" s="35"/>
      <c r="J7" s="36"/>
      <c r="K7" s="37"/>
      <c r="L7" s="28"/>
      <c r="M7" s="38"/>
      <c r="N7" s="38"/>
      <c r="O7" s="39"/>
    </row>
    <row r="8" spans="1:15" ht="15" customHeight="1">
      <c r="A8" s="175"/>
      <c r="B8" s="22"/>
      <c r="C8" s="31" t="s">
        <v>38</v>
      </c>
      <c r="D8" s="25"/>
      <c r="E8" s="25"/>
      <c r="F8" s="25"/>
      <c r="G8" s="26"/>
      <c r="H8" s="42" t="s">
        <v>11</v>
      </c>
      <c r="I8" s="7">
        <v>20</v>
      </c>
      <c r="J8" s="34"/>
      <c r="K8" s="37"/>
      <c r="L8" s="28"/>
      <c r="M8" s="46" t="s">
        <v>7</v>
      </c>
      <c r="N8" s="47">
        <f>C21-I11</f>
        <v>240</v>
      </c>
      <c r="O8" s="39"/>
    </row>
    <row r="9" spans="1:15" ht="15" customHeight="1">
      <c r="A9" s="175"/>
      <c r="B9" s="31"/>
      <c r="C9" s="43">
        <f>C6*(65-I1)</f>
        <v>5000</v>
      </c>
      <c r="D9" s="34" t="s">
        <v>54</v>
      </c>
      <c r="E9" s="25"/>
      <c r="F9" s="25"/>
      <c r="G9" s="26"/>
      <c r="H9" s="44" t="s">
        <v>35</v>
      </c>
      <c r="I9" s="45"/>
      <c r="J9" s="36"/>
      <c r="K9" s="37"/>
      <c r="L9" s="28"/>
      <c r="M9" s="48"/>
      <c r="N9" s="37" t="s">
        <v>153</v>
      </c>
      <c r="O9" s="39"/>
    </row>
    <row r="10" spans="1:15" ht="7.5" customHeight="1">
      <c r="A10" s="175"/>
      <c r="B10" s="22"/>
      <c r="C10" s="31"/>
      <c r="D10" s="32"/>
      <c r="E10" s="40"/>
      <c r="F10" s="41"/>
      <c r="G10" s="26"/>
      <c r="H10" s="35"/>
      <c r="J10" s="36"/>
      <c r="K10" s="37"/>
      <c r="L10" s="28"/>
      <c r="M10" s="48"/>
      <c r="N10" s="38"/>
      <c r="O10" s="39"/>
    </row>
    <row r="11" spans="1:15" ht="15" customHeight="1">
      <c r="A11" s="175"/>
      <c r="B11" s="31"/>
      <c r="C11" s="40" t="s">
        <v>16</v>
      </c>
      <c r="D11" s="25"/>
      <c r="E11" s="25"/>
      <c r="F11" s="25"/>
      <c r="G11" s="26"/>
      <c r="H11" s="49" t="s">
        <v>13</v>
      </c>
      <c r="I11" s="43">
        <f>(I5-I8)*(12*30)</f>
        <v>5760</v>
      </c>
      <c r="J11" s="34" t="s">
        <v>54</v>
      </c>
      <c r="K11" s="27"/>
      <c r="L11" s="28"/>
      <c r="O11" s="39"/>
    </row>
    <row r="12" spans="1:15" ht="15" customHeight="1">
      <c r="A12" s="175"/>
      <c r="B12" s="31"/>
      <c r="C12" s="43">
        <f>M1*1000</f>
        <v>1000</v>
      </c>
      <c r="D12" s="34" t="s">
        <v>54</v>
      </c>
      <c r="E12" s="25"/>
      <c r="F12" s="25"/>
      <c r="G12" s="26"/>
      <c r="H12" s="50" t="s">
        <v>37</v>
      </c>
      <c r="I12" s="51"/>
      <c r="J12" s="52"/>
      <c r="K12" s="27"/>
      <c r="L12" s="28"/>
      <c r="M12" s="160" t="str">
        <f>IF(OR(N8&gt;=0,N20&gt;=0),"今のところ老後資金は足りています","このままでは老後資金が足りません")</f>
        <v>今のところ老後資金は足りています</v>
      </c>
      <c r="N12" s="160"/>
      <c r="O12" s="39"/>
    </row>
    <row r="13" spans="1:15" ht="13.5">
      <c r="A13" s="175"/>
      <c r="B13" s="53"/>
      <c r="C13" s="31"/>
      <c r="D13" s="27"/>
      <c r="E13" s="24"/>
      <c r="F13" s="25"/>
      <c r="G13" s="27"/>
      <c r="H13" s="28"/>
      <c r="I13" s="28"/>
      <c r="J13" s="28"/>
      <c r="K13" s="28"/>
      <c r="L13" s="27"/>
      <c r="M13" s="160"/>
      <c r="N13" s="160"/>
      <c r="O13" s="27"/>
    </row>
    <row r="14" spans="1:15" ht="18.75">
      <c r="A14" s="175"/>
      <c r="B14" s="40"/>
      <c r="C14" s="54" t="s">
        <v>17</v>
      </c>
      <c r="D14" s="55"/>
      <c r="G14" s="39"/>
      <c r="H14" s="129" t="s">
        <v>40</v>
      </c>
      <c r="I14" s="56"/>
      <c r="J14" s="56"/>
      <c r="K14" s="56"/>
      <c r="L14" s="39"/>
      <c r="M14" s="161" t="str">
        <f>IF(OR(N8&gt;=0,N20&gt;=0)," ","貯めるヒント（クリックして下さい）")</f>
        <v> </v>
      </c>
      <c r="N14" s="161"/>
      <c r="O14" s="39"/>
    </row>
    <row r="15" spans="1:15" ht="13.5">
      <c r="A15" s="175"/>
      <c r="B15" s="57"/>
      <c r="C15" s="43">
        <f>C9-C12</f>
        <v>4000</v>
      </c>
      <c r="D15" s="34" t="s">
        <v>54</v>
      </c>
      <c r="G15" s="26"/>
      <c r="H15" s="58" t="s">
        <v>45</v>
      </c>
      <c r="I15" s="90"/>
      <c r="L15" s="28"/>
      <c r="O15" s="39"/>
    </row>
    <row r="16" spans="1:15" ht="13.5">
      <c r="A16" s="175"/>
      <c r="B16" s="57"/>
      <c r="G16" s="26"/>
      <c r="H16" s="33" t="s">
        <v>12</v>
      </c>
      <c r="I16" s="7">
        <v>10</v>
      </c>
      <c r="J16" s="59"/>
      <c r="K16" s="56"/>
      <c r="L16" s="28"/>
      <c r="O16" s="39"/>
    </row>
    <row r="17" spans="1:15" ht="20.25" customHeight="1">
      <c r="A17" s="175"/>
      <c r="B17" s="22"/>
      <c r="C17" s="54" t="s">
        <v>39</v>
      </c>
      <c r="D17" s="32"/>
      <c r="E17" s="40"/>
      <c r="F17" s="41"/>
      <c r="G17" s="26"/>
      <c r="H17" s="54" t="s">
        <v>44</v>
      </c>
      <c r="I17" s="60">
        <v>4</v>
      </c>
      <c r="J17" s="34" t="s">
        <v>54</v>
      </c>
      <c r="K17" s="27"/>
      <c r="L17" s="28"/>
      <c r="O17" s="39"/>
    </row>
    <row r="18" spans="1:15" ht="13.5">
      <c r="A18" s="175"/>
      <c r="B18" s="57"/>
      <c r="C18" s="6">
        <v>2000</v>
      </c>
      <c r="D18" s="61"/>
      <c r="G18" s="26"/>
      <c r="H18" s="54" t="s">
        <v>46</v>
      </c>
      <c r="I18" s="36"/>
      <c r="J18" s="36"/>
      <c r="K18" s="27"/>
      <c r="L18" s="28"/>
      <c r="M18" s="130" t="s">
        <v>40</v>
      </c>
      <c r="N18" s="56"/>
      <c r="O18" s="39"/>
    </row>
    <row r="19" spans="1:15" ht="13.5">
      <c r="A19" s="175"/>
      <c r="B19" s="57"/>
      <c r="C19" s="31"/>
      <c r="D19" s="55"/>
      <c r="E19" s="157"/>
      <c r="F19" s="158"/>
      <c r="G19" s="26"/>
      <c r="H19" s="62"/>
      <c r="I19" s="36"/>
      <c r="J19" s="36"/>
      <c r="K19" s="63"/>
      <c r="L19" s="28"/>
      <c r="M19" s="56"/>
      <c r="N19" s="56"/>
      <c r="O19" s="39"/>
    </row>
    <row r="20" spans="1:15" ht="21" customHeight="1">
      <c r="A20" s="175"/>
      <c r="B20" s="22"/>
      <c r="C20" s="64" t="s">
        <v>49</v>
      </c>
      <c r="D20" s="32"/>
      <c r="E20" s="40"/>
      <c r="F20" s="41"/>
      <c r="G20" s="26"/>
      <c r="H20" s="65" t="s">
        <v>47</v>
      </c>
      <c r="J20" s="36"/>
      <c r="K20" s="37"/>
      <c r="L20" s="28"/>
      <c r="M20" s="46" t="s">
        <v>7</v>
      </c>
      <c r="N20" s="47">
        <f>C21-I21</f>
        <v>-1920</v>
      </c>
      <c r="O20" s="39"/>
    </row>
    <row r="21" spans="1:15" ht="13.5">
      <c r="A21" s="175"/>
      <c r="B21" s="57"/>
      <c r="C21" s="43">
        <f>C15+C18</f>
        <v>6000</v>
      </c>
      <c r="D21" s="34" t="s">
        <v>54</v>
      </c>
      <c r="E21" s="24"/>
      <c r="F21" s="25"/>
      <c r="G21" s="26"/>
      <c r="H21" s="66"/>
      <c r="I21" s="43">
        <f>(I5-I8+I16-I17)*(12*30)</f>
        <v>7920</v>
      </c>
      <c r="J21" s="34" t="s">
        <v>54</v>
      </c>
      <c r="L21" s="28"/>
      <c r="M21" s="48"/>
      <c r="N21" s="37" t="s">
        <v>50</v>
      </c>
      <c r="O21" s="39"/>
    </row>
    <row r="22" spans="1:15" ht="13.5">
      <c r="A22" s="175"/>
      <c r="B22" s="57"/>
      <c r="C22" s="67"/>
      <c r="D22" s="68"/>
      <c r="E22" s="68"/>
      <c r="F22" s="69"/>
      <c r="G22" s="9"/>
      <c r="L22" s="28"/>
      <c r="M22" s="48"/>
      <c r="N22" s="38"/>
      <c r="O22" s="39"/>
    </row>
    <row r="23" spans="1:15" ht="33" customHeight="1" thickBot="1">
      <c r="A23" s="70" t="s">
        <v>157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s="21" customFormat="1" ht="35.25" customHeight="1">
      <c r="A24" s="72"/>
      <c r="B24" s="173" t="s">
        <v>4</v>
      </c>
      <c r="C24" s="173"/>
      <c r="D24" s="18"/>
      <c r="E24" s="149" t="s">
        <v>150</v>
      </c>
      <c r="F24" s="150"/>
      <c r="G24" s="18"/>
      <c r="H24" s="153" t="s">
        <v>15</v>
      </c>
      <c r="I24" s="169"/>
      <c r="J24" s="169"/>
      <c r="K24" s="169"/>
      <c r="L24" s="73"/>
      <c r="M24" s="153" t="s">
        <v>149</v>
      </c>
      <c r="N24" s="154"/>
      <c r="O24" s="12"/>
    </row>
    <row r="25" spans="1:15" s="21" customFormat="1" ht="16.5" customHeight="1">
      <c r="A25" s="162" t="s">
        <v>3</v>
      </c>
      <c r="B25" s="170" t="s">
        <v>51</v>
      </c>
      <c r="C25" s="171"/>
      <c r="D25" s="26"/>
      <c r="E25" s="124" t="s">
        <v>158</v>
      </c>
      <c r="F25" s="74"/>
      <c r="G25" s="26"/>
      <c r="H25" s="91"/>
      <c r="I25" s="91"/>
      <c r="J25" s="91"/>
      <c r="K25" s="91"/>
      <c r="L25" s="1"/>
      <c r="M25" s="91"/>
      <c r="N25" s="91"/>
      <c r="O25" s="75"/>
    </row>
    <row r="26" spans="1:15" ht="16.5" customHeight="1">
      <c r="A26" s="163"/>
      <c r="B26" s="171"/>
      <c r="C26" s="171"/>
      <c r="D26" s="76"/>
      <c r="E26" s="57" t="str">
        <f>IF('『投資・消費・浪費のチェックシート』'!I5=1,"✔"," ")</f>
        <v> </v>
      </c>
      <c r="F26" s="77" t="s">
        <v>18</v>
      </c>
      <c r="G26" s="78" t="s">
        <v>5</v>
      </c>
      <c r="H26" s="92"/>
      <c r="I26" s="93"/>
      <c r="J26" s="93"/>
      <c r="K26" s="93"/>
      <c r="L26" s="2" t="s">
        <v>5</v>
      </c>
      <c r="M26" s="93"/>
      <c r="N26" s="93"/>
      <c r="O26" s="39"/>
    </row>
    <row r="27" spans="1:15" ht="16.5" customHeight="1">
      <c r="A27" s="163"/>
      <c r="B27" s="171"/>
      <c r="C27" s="171"/>
      <c r="D27" s="79"/>
      <c r="E27" s="57" t="str">
        <f>IF('『投資・消費・浪費のチェックシート』'!I13=1,"✔"," ")</f>
        <v> </v>
      </c>
      <c r="F27" s="77" t="s">
        <v>19</v>
      </c>
      <c r="G27" s="78" t="s">
        <v>5</v>
      </c>
      <c r="H27" s="93"/>
      <c r="I27" s="93"/>
      <c r="J27" s="93"/>
      <c r="K27" s="93"/>
      <c r="L27" s="2" t="s">
        <v>5</v>
      </c>
      <c r="M27" s="93"/>
      <c r="N27" s="93"/>
      <c r="O27" s="39"/>
    </row>
    <row r="28" spans="1:15" ht="16.5" customHeight="1">
      <c r="A28" s="163"/>
      <c r="B28" s="171"/>
      <c r="C28" s="171"/>
      <c r="D28" s="80"/>
      <c r="E28" s="57" t="str">
        <f>IF('『投資・消費・浪費のチェックシート』'!I14=1,"✔"," ")</f>
        <v> </v>
      </c>
      <c r="F28" s="77" t="s">
        <v>20</v>
      </c>
      <c r="G28" s="78" t="s">
        <v>5</v>
      </c>
      <c r="H28" s="93"/>
      <c r="I28" s="93"/>
      <c r="J28" s="93"/>
      <c r="K28" s="93"/>
      <c r="L28" s="2" t="s">
        <v>5</v>
      </c>
      <c r="M28" s="93"/>
      <c r="N28" s="93"/>
      <c r="O28" s="39"/>
    </row>
    <row r="29" spans="1:15" ht="16.5" customHeight="1">
      <c r="A29" s="164"/>
      <c r="B29" s="171"/>
      <c r="C29" s="171"/>
      <c r="D29" s="28"/>
      <c r="E29" s="57" t="str">
        <f>IF('『投資・消費・浪費のチェックシート』'!I15=1,"✔"," ")</f>
        <v> </v>
      </c>
      <c r="F29" s="77" t="s">
        <v>21</v>
      </c>
      <c r="G29" s="78" t="s">
        <v>5</v>
      </c>
      <c r="H29" s="93"/>
      <c r="I29" s="93"/>
      <c r="J29" s="93"/>
      <c r="K29" s="93"/>
      <c r="L29" s="2" t="s">
        <v>5</v>
      </c>
      <c r="M29" s="93"/>
      <c r="N29" s="93"/>
      <c r="O29" s="39"/>
    </row>
    <row r="30" spans="1:15" ht="16.5" customHeight="1">
      <c r="A30" s="164"/>
      <c r="B30" s="172"/>
      <c r="C30" s="172"/>
      <c r="D30" s="28"/>
      <c r="E30" s="57" t="str">
        <f>IF('『投資・消費・浪費のチェックシート』'!I17=1,"✔"," ")</f>
        <v> </v>
      </c>
      <c r="F30" s="77" t="s">
        <v>22</v>
      </c>
      <c r="G30" s="78" t="s">
        <v>5</v>
      </c>
      <c r="H30" s="93"/>
      <c r="I30" s="93"/>
      <c r="J30" s="93"/>
      <c r="K30" s="93"/>
      <c r="L30" s="2" t="s">
        <v>5</v>
      </c>
      <c r="M30" s="93"/>
      <c r="N30" s="93"/>
      <c r="O30" s="39"/>
    </row>
    <row r="31" spans="1:15" ht="16.5" customHeight="1">
      <c r="A31" s="28"/>
      <c r="B31" s="172"/>
      <c r="C31" s="172"/>
      <c r="D31" s="28"/>
      <c r="E31" s="57" t="str">
        <f>IF('『投資・消費・浪費のチェックシート』'!I18=1,"✔"," ")</f>
        <v> </v>
      </c>
      <c r="F31" s="77" t="s">
        <v>23</v>
      </c>
      <c r="G31" s="78" t="s">
        <v>5</v>
      </c>
      <c r="H31" s="93"/>
      <c r="I31" s="93"/>
      <c r="J31" s="93"/>
      <c r="K31" s="93"/>
      <c r="L31" s="2" t="s">
        <v>5</v>
      </c>
      <c r="M31" s="93"/>
      <c r="N31" s="93"/>
      <c r="O31" s="39"/>
    </row>
    <row r="32" spans="1:15" ht="16.5" customHeight="1">
      <c r="A32" s="28"/>
      <c r="B32" s="172"/>
      <c r="C32" s="172"/>
      <c r="D32" s="28"/>
      <c r="E32" s="57" t="str">
        <f>IF('『投資・消費・浪費のチェックシート』'!I19=1,"✔"," ")</f>
        <v> </v>
      </c>
      <c r="F32" s="77" t="s">
        <v>24</v>
      </c>
      <c r="G32" s="78" t="s">
        <v>5</v>
      </c>
      <c r="H32" s="93"/>
      <c r="I32" s="93"/>
      <c r="J32" s="93"/>
      <c r="K32" s="93"/>
      <c r="L32" s="2" t="s">
        <v>5</v>
      </c>
      <c r="M32" s="93"/>
      <c r="N32" s="93"/>
      <c r="O32" s="39"/>
    </row>
    <row r="33" spans="1:15" ht="16.5" customHeight="1">
      <c r="A33" s="28"/>
      <c r="B33" s="172"/>
      <c r="C33" s="172"/>
      <c r="D33" s="28"/>
      <c r="E33" s="57" t="str">
        <f>IF('『投資・消費・浪費のチェックシート』'!I20=1,"✔"," ")</f>
        <v> </v>
      </c>
      <c r="F33" s="77" t="s">
        <v>25</v>
      </c>
      <c r="G33" s="78" t="s">
        <v>5</v>
      </c>
      <c r="H33" s="93"/>
      <c r="I33" s="93"/>
      <c r="J33" s="93"/>
      <c r="K33" s="93"/>
      <c r="L33" s="2" t="s">
        <v>5</v>
      </c>
      <c r="M33" s="93"/>
      <c r="N33" s="93"/>
      <c r="O33" s="39"/>
    </row>
    <row r="34" spans="1:15" ht="16.5" customHeight="1">
      <c r="A34" s="28"/>
      <c r="B34" s="172"/>
      <c r="C34" s="172"/>
      <c r="D34" s="28"/>
      <c r="E34" s="57" t="str">
        <f>IF('『投資・消費・浪費のチェックシート』'!I22=1,"✔"," ")</f>
        <v> </v>
      </c>
      <c r="F34" s="77" t="s">
        <v>26</v>
      </c>
      <c r="G34" s="78" t="s">
        <v>5</v>
      </c>
      <c r="H34" s="93"/>
      <c r="I34" s="93"/>
      <c r="J34" s="93"/>
      <c r="K34" s="93"/>
      <c r="L34" s="2" t="s">
        <v>5</v>
      </c>
      <c r="M34" s="93"/>
      <c r="N34" s="93"/>
      <c r="O34" s="39"/>
    </row>
    <row r="35" spans="1:15" ht="16.5" customHeight="1">
      <c r="A35" s="28"/>
      <c r="B35" s="81"/>
      <c r="C35" s="165"/>
      <c r="D35" s="82"/>
      <c r="E35" s="57" t="str">
        <f>IF('『投資・消費・浪費のチェックシート』'!I23=1,"✔"," ")</f>
        <v> </v>
      </c>
      <c r="F35" s="77" t="s">
        <v>27</v>
      </c>
      <c r="G35" s="78" t="s">
        <v>5</v>
      </c>
      <c r="H35" s="93"/>
      <c r="I35" s="93"/>
      <c r="J35" s="93"/>
      <c r="K35" s="93"/>
      <c r="L35" s="2" t="s">
        <v>5</v>
      </c>
      <c r="M35" s="93"/>
      <c r="N35" s="93"/>
      <c r="O35" s="39"/>
    </row>
    <row r="36" spans="1:15" ht="16.5" customHeight="1">
      <c r="A36" s="28"/>
      <c r="B36" s="81"/>
      <c r="C36" s="166"/>
      <c r="D36" s="83"/>
      <c r="E36" s="57" t="str">
        <f>IF('『投資・消費・浪費のチェックシート』'!I24=1,"✔"," ")</f>
        <v> </v>
      </c>
      <c r="F36" s="77" t="s">
        <v>28</v>
      </c>
      <c r="G36" s="78" t="s">
        <v>5</v>
      </c>
      <c r="H36" s="93"/>
      <c r="I36" s="93"/>
      <c r="J36" s="93"/>
      <c r="K36" s="93"/>
      <c r="L36" s="2" t="s">
        <v>5</v>
      </c>
      <c r="M36" s="93"/>
      <c r="N36" s="93"/>
      <c r="O36" s="39"/>
    </row>
    <row r="37" spans="1:15" ht="16.5" customHeight="1">
      <c r="A37" s="28"/>
      <c r="B37" s="56"/>
      <c r="C37" s="56"/>
      <c r="D37" s="28"/>
      <c r="E37" s="57" t="str">
        <f>IF('『投資・消費・浪費のチェックシート』'!I25=1,"✔"," ")</f>
        <v> </v>
      </c>
      <c r="F37" s="77" t="s">
        <v>29</v>
      </c>
      <c r="G37" s="78" t="s">
        <v>5</v>
      </c>
      <c r="H37" s="93"/>
      <c r="I37" s="93"/>
      <c r="J37" s="93"/>
      <c r="K37" s="93"/>
      <c r="L37" s="2" t="s">
        <v>5</v>
      </c>
      <c r="M37" s="93"/>
      <c r="N37" s="93"/>
      <c r="O37" s="39"/>
    </row>
    <row r="38" spans="1:15" ht="16.5" customHeight="1">
      <c r="A38" s="28"/>
      <c r="B38" s="56"/>
      <c r="C38" s="56"/>
      <c r="D38" s="28"/>
      <c r="E38" s="57" t="str">
        <f>IF('『投資・消費・浪費のチェックシート』'!I26=1,"✔"," ")</f>
        <v> </v>
      </c>
      <c r="F38" s="77" t="s">
        <v>30</v>
      </c>
      <c r="G38" s="78" t="s">
        <v>5</v>
      </c>
      <c r="H38" s="93"/>
      <c r="I38" s="93"/>
      <c r="J38" s="93"/>
      <c r="K38" s="93"/>
      <c r="L38" s="2" t="s">
        <v>5</v>
      </c>
      <c r="M38" s="93"/>
      <c r="N38" s="93"/>
      <c r="O38" s="39"/>
    </row>
    <row r="39" spans="1:15" ht="16.5" customHeight="1">
      <c r="A39" s="28"/>
      <c r="B39" s="56"/>
      <c r="C39" s="56"/>
      <c r="D39" s="28"/>
      <c r="E39" s="57" t="str">
        <f>IF('『投資・消費・浪費のチェックシート』'!I27=1,"✔"," ")</f>
        <v> </v>
      </c>
      <c r="F39" s="77" t="s">
        <v>31</v>
      </c>
      <c r="G39" s="78" t="s">
        <v>5</v>
      </c>
      <c r="H39" s="93"/>
      <c r="I39" s="93"/>
      <c r="J39" s="93"/>
      <c r="K39" s="93"/>
      <c r="L39" s="2" t="s">
        <v>5</v>
      </c>
      <c r="M39" s="93"/>
      <c r="N39" s="93"/>
      <c r="O39" s="39"/>
    </row>
    <row r="40" spans="1:15" ht="16.5" customHeight="1">
      <c r="A40" s="28"/>
      <c r="B40" s="56"/>
      <c r="C40" s="56"/>
      <c r="D40" s="28"/>
      <c r="E40" s="57" t="str">
        <f>IF('『投資・消費・浪費のチェックシート』'!I29=1,"✔"," ")</f>
        <v> </v>
      </c>
      <c r="F40" s="77" t="s">
        <v>32</v>
      </c>
      <c r="G40" s="78" t="s">
        <v>5</v>
      </c>
      <c r="H40" s="93"/>
      <c r="I40" s="93"/>
      <c r="J40" s="93"/>
      <c r="K40" s="93"/>
      <c r="L40" s="2" t="s">
        <v>5</v>
      </c>
      <c r="M40" s="93"/>
      <c r="N40" s="93"/>
      <c r="O40" s="39"/>
    </row>
    <row r="41" spans="1:15" ht="16.5" customHeight="1">
      <c r="A41" s="28"/>
      <c r="B41" s="56"/>
      <c r="C41" s="56"/>
      <c r="D41" s="28"/>
      <c r="E41" s="57"/>
      <c r="F41" s="74" t="s">
        <v>33</v>
      </c>
      <c r="G41" s="78" t="s">
        <v>5</v>
      </c>
      <c r="H41" s="93"/>
      <c r="I41" s="93"/>
      <c r="J41" s="93"/>
      <c r="K41" s="93"/>
      <c r="L41" s="2" t="s">
        <v>5</v>
      </c>
      <c r="M41" s="93"/>
      <c r="N41" s="93"/>
      <c r="O41" s="39"/>
    </row>
    <row r="42" spans="1:15" ht="16.5" customHeight="1">
      <c r="A42" s="28"/>
      <c r="B42" s="56"/>
      <c r="C42" s="56"/>
      <c r="D42" s="28"/>
      <c r="E42" s="123"/>
      <c r="F42" s="77" t="s">
        <v>34</v>
      </c>
      <c r="G42" s="78" t="s">
        <v>5</v>
      </c>
      <c r="H42" s="93"/>
      <c r="I42" s="93"/>
      <c r="J42" s="93"/>
      <c r="K42" s="93"/>
      <c r="L42" s="2" t="s">
        <v>5</v>
      </c>
      <c r="M42" s="93"/>
      <c r="N42" s="93"/>
      <c r="O42" s="39"/>
    </row>
    <row r="43" spans="1:15" ht="13.5" customHeight="1">
      <c r="A43" s="27"/>
      <c r="B43" s="28"/>
      <c r="C43" s="28"/>
      <c r="D43" s="27"/>
      <c r="E43" s="28"/>
      <c r="F43" s="84"/>
      <c r="G43" s="24"/>
      <c r="H43" s="85"/>
      <c r="I43" s="85"/>
      <c r="J43" s="85"/>
      <c r="K43" s="86"/>
      <c r="L43" s="87"/>
      <c r="M43" s="88" t="s">
        <v>55</v>
      </c>
      <c r="N43" s="88"/>
      <c r="O43" s="89"/>
    </row>
    <row r="44" spans="1:15" s="135" customFormat="1" ht="19.5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1:15" s="135" customFormat="1" ht="19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103" spans="5:11" ht="13.5">
      <c r="E103" s="13" t="s">
        <v>0</v>
      </c>
      <c r="K103" s="13" t="s">
        <v>1</v>
      </c>
    </row>
    <row r="104" ht="13.5">
      <c r="K104" s="13" t="s">
        <v>2</v>
      </c>
    </row>
  </sheetData>
  <sheetProtection password="CC48" sheet="1"/>
  <mergeCells count="16">
    <mergeCell ref="A25:A30"/>
    <mergeCell ref="C35:C36"/>
    <mergeCell ref="H3:K3"/>
    <mergeCell ref="H24:K24"/>
    <mergeCell ref="B25:C34"/>
    <mergeCell ref="B24:C24"/>
    <mergeCell ref="A4:A22"/>
    <mergeCell ref="G1:H1"/>
    <mergeCell ref="E24:F24"/>
    <mergeCell ref="M3:N3"/>
    <mergeCell ref="M24:N24"/>
    <mergeCell ref="B3:F3"/>
    <mergeCell ref="E19:F19"/>
    <mergeCell ref="J1:L1"/>
    <mergeCell ref="M12:N13"/>
    <mergeCell ref="M14:N14"/>
  </mergeCells>
  <dataValidations count="1">
    <dataValidation type="list" allowBlank="1" showInputMessage="1" showErrorMessage="1" sqref="B15:B16 B18:B19 B21:B22">
      <formula1>$E$102:$E$103</formula1>
    </dataValidation>
  </dataValidations>
  <hyperlinks>
    <hyperlink ref="M14:N14" r:id="rId1" display="http://moneysommelier.com/tanesen1"/>
  </hyperlinks>
  <printOptions/>
  <pageMargins left="0.1968503937007874" right="0.1968503937007874" top="0.1968503937007874" bottom="0.1968503937007874" header="0.5118110236220472" footer="0.31496062992125984"/>
  <pageSetup fitToHeight="1" fitToWidth="1" horizontalDpi="200" verticalDpi="200" orientation="landscape" paperSize="9" scale="7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sakasita</cp:lastModifiedBy>
  <cp:lastPrinted>2016-11-21T05:29:37Z</cp:lastPrinted>
  <dcterms:created xsi:type="dcterms:W3CDTF">2014-09-06T22:54:24Z</dcterms:created>
  <dcterms:modified xsi:type="dcterms:W3CDTF">2018-03-26T09:55:35Z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